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70" windowHeight="8145" activeTab="0"/>
  </bookViews>
  <sheets>
    <sheet name="Титул " sheetId="1" r:id="rId1"/>
    <sheet name="раздел 1" sheetId="2" r:id="rId2"/>
    <sheet name="раздел 2" sheetId="3" r:id="rId3"/>
    <sheet name="раздел 3" sheetId="4" r:id="rId4"/>
    <sheet name="раздел 4" sheetId="5" r:id="rId5"/>
  </sheets>
  <definedNames>
    <definedName name="_ftn1" localSheetId="2">'раздел 2'!#REF!</definedName>
    <definedName name="_ftn2" localSheetId="2">'раздел 2'!#REF!</definedName>
    <definedName name="_ftn3" localSheetId="2">'раздел 2'!#REF!</definedName>
    <definedName name="_ftn4" localSheetId="2">'раздел 2'!#REF!</definedName>
    <definedName name="_ftn5" localSheetId="2">'раздел 2'!#REF!</definedName>
    <definedName name="_ftn6" localSheetId="2">'раздел 2'!#REF!</definedName>
    <definedName name="_ftn7" localSheetId="2">'раздел 2'!#REF!</definedName>
    <definedName name="_ftn8" localSheetId="2">'раздел 2'!#REF!</definedName>
    <definedName name="_ftn9" localSheetId="2">'раздел 2'!#REF!</definedName>
    <definedName name="_ftnref1" localSheetId="2">'раздел 2'!$C$2</definedName>
    <definedName name="_ftnref2" localSheetId="2">'раздел 2'!$H$2</definedName>
    <definedName name="_ftnref3" localSheetId="2">'раздел 2'!#REF!</definedName>
    <definedName name="_ftnref4" localSheetId="2">'раздел 2'!$F$4</definedName>
    <definedName name="_ftnref5" localSheetId="2">'раздел 2'!$H$7</definedName>
    <definedName name="_ftnref6" localSheetId="2">'раздел 2'!#REF!</definedName>
    <definedName name="_ftnref7" localSheetId="2">'раздел 2'!$C$37</definedName>
    <definedName name="_ftnref8" localSheetId="2">'раздел 2'!$C$38</definedName>
    <definedName name="_ftnref9" localSheetId="2">'раздел 2'!$C$46</definedName>
    <definedName name="_xlfn.COUNTIFS" hidden="1">#NAME?</definedName>
    <definedName name="_xlnm.Print_Area" localSheetId="2">'раздел 2'!$A$1:$M$54</definedName>
  </definedNames>
  <calcPr fullCalcOnLoad="1"/>
</workbook>
</file>

<file path=xl/sharedStrings.xml><?xml version="1.0" encoding="utf-8"?>
<sst xmlns="http://schemas.openxmlformats.org/spreadsheetml/2006/main" count="237" uniqueCount="201">
  <si>
    <t>УЧЕБНЫЙ ПЛАН</t>
  </si>
  <si>
    <t>_____________________  Д. Н. Серов</t>
  </si>
  <si>
    <t>1. Сводные данные по бюджету времени (в неделях)</t>
  </si>
  <si>
    <t>Курсы</t>
  </si>
  <si>
    <t>Учебная практика</t>
  </si>
  <si>
    <t>Производственная практика</t>
  </si>
  <si>
    <t>Промежуточная аттестация</t>
  </si>
  <si>
    <t>Каникулы</t>
  </si>
  <si>
    <t>Всего (по курсам)</t>
  </si>
  <si>
    <t>I курс</t>
  </si>
  <si>
    <t>Всего</t>
  </si>
  <si>
    <t xml:space="preserve"> 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</si>
  <si>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</si>
  <si>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</si>
  <si>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максимальная</t>
  </si>
  <si>
    <t xml:space="preserve">самостоятельная учебная работа </t>
  </si>
  <si>
    <t>Обязательная аудиторная</t>
  </si>
  <si>
    <t>в т. ч. лаб. и практ. занятий</t>
  </si>
  <si>
    <t>нед.</t>
  </si>
  <si>
    <t>ОП.00</t>
  </si>
  <si>
    <t>ОПД.01</t>
  </si>
  <si>
    <t>П.00</t>
  </si>
  <si>
    <t>ПМ.00</t>
  </si>
  <si>
    <t>Профессиональные модули</t>
  </si>
  <si>
    <t>ПМ.01</t>
  </si>
  <si>
    <t>МДК.01.01</t>
  </si>
  <si>
    <t>УП.01</t>
  </si>
  <si>
    <t>ПП.01</t>
  </si>
  <si>
    <t>УП.02</t>
  </si>
  <si>
    <t>ПП.02</t>
  </si>
  <si>
    <t>ФК.00</t>
  </si>
  <si>
    <t>Физическая культура</t>
  </si>
  <si>
    <t>ГИА</t>
  </si>
  <si>
    <t>дисциплин и МДК</t>
  </si>
  <si>
    <t>учебной практики</t>
  </si>
  <si>
    <t xml:space="preserve">производств. практики </t>
  </si>
  <si>
    <t xml:space="preserve">2. План учебного процесса </t>
  </si>
  <si>
    <t>всего занятий</t>
  </si>
  <si>
    <t>Распределение обязательной аудиторной нагрузки по курсам</t>
  </si>
  <si>
    <t>1 семестр</t>
  </si>
  <si>
    <t>2 семестр</t>
  </si>
  <si>
    <t>Формы промежуточной аттестации</t>
  </si>
  <si>
    <t>ОПД.02</t>
  </si>
  <si>
    <t>ОПД.03</t>
  </si>
  <si>
    <t>ОПД.04</t>
  </si>
  <si>
    <t>Безопасность жизнедеятельности</t>
  </si>
  <si>
    <t>ПМ.02</t>
  </si>
  <si>
    <t>МДК.02.01</t>
  </si>
  <si>
    <t>экзаменов</t>
  </si>
  <si>
    <t>дифф. зачетов</t>
  </si>
  <si>
    <t>зачетов</t>
  </si>
  <si>
    <t>№</t>
  </si>
  <si>
    <t>Наименование</t>
  </si>
  <si>
    <t>3. Перечень кабинетов, лабораторий, мастерских и др. для подготовки по профессии НПО</t>
  </si>
  <si>
    <t>4. Пояснительная записка</t>
  </si>
  <si>
    <r>
      <t>Описывается организация учебного процесса и режим занятий, в том числе отражаются</t>
    </r>
    <r>
      <rPr>
        <sz val="14"/>
        <rFont val="Times New Roman"/>
        <family val="1"/>
      </rPr>
      <t>: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</si>
  <si>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i/>
        <sz val="14"/>
        <rFont val="Times New Roman"/>
        <family val="1"/>
      </rPr>
      <t>продолжительность учебной недели – пятидневная или шестидневная;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</si>
  <si>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i/>
        <sz val="14"/>
        <rFont val="Times New Roman"/>
        <family val="1"/>
      </rPr>
      <t>продолжительность занятий (45 мин.) или группировка парами (если предусмотрена);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</si>
  <si>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i/>
        <sz val="14"/>
        <rFont val="Times New Roman"/>
        <family val="1"/>
      </rPr>
      <t>формы и процедуры текущего контроля знаний, система оценок, в том числе шкала отметок, возможности рейтинговых и/или накопительных систем оценивания;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</si>
  <si>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i/>
        <sz val="14"/>
        <rFont val="Times New Roman"/>
        <family val="1"/>
      </rPr>
      <t>организация консультаций;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</si>
  <si>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i/>
        <sz val="14"/>
        <rFont val="Times New Roman"/>
        <family val="1"/>
      </rPr>
      <t>порядок проведения учебной и производственной практики (для СПО отдельно описывается преддипломная практика);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</si>
  <si>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i/>
        <sz val="14"/>
        <rFont val="Times New Roman"/>
        <family val="1"/>
      </rPr>
      <t>формы, порядок и периодичность промежуточной аттестации обучающихся, в том числе наличие или отсутствие сессий (экзаменов, сконцентрированных в рамках календарной недели);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</si>
  <si>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i/>
        <sz val="14"/>
        <rFont val="Times New Roman"/>
        <family val="1"/>
      </rPr>
      <t>формы государственной итоговой аттестации, порядок ее подготовки и проведения;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</si>
  <si>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i/>
        <sz val="14"/>
        <rFont val="Times New Roman"/>
        <family val="1"/>
      </rPr>
      <t>и др.</t>
    </r>
  </si>
  <si>
    <t>4.2. Формирование вариативной части ОПОП</t>
  </si>
  <si>
    <t xml:space="preserve">Следует указать, в соответствии с какими компетенциями, как и на основании какого решения (к примеру, документа согласования с работодателями) сделано распределение объема часов вариативной части по учебным дисциплинам и профессиональным модулям. </t>
  </si>
  <si>
    <t>Учебные дисциплины и профессиональные модули (в т. ч. МДК в их составе), которые образовательное учреждение вводит дополнительно к содержащимся в обязательной части ФГОС за счет часов вариативной части, должны продолжать перечень и индексацию составляющих ОПОП, зафиксированных в ФГОС.</t>
  </si>
  <si>
    <r>
      <t>4.3. Формы проведения консультаций</t>
    </r>
    <r>
      <rPr>
        <sz val="14"/>
        <rFont val="Times New Roman"/>
        <family val="1"/>
      </rPr>
      <t xml:space="preserve"> – групповые, индивидуальные, письменные, устные (</t>
    </r>
    <r>
      <rPr>
        <i/>
        <sz val="14"/>
        <rFont val="Times New Roman"/>
        <family val="1"/>
      </rPr>
      <t>выбрать и конкретизировать</t>
    </r>
    <r>
      <rPr>
        <sz val="14"/>
        <rFont val="Times New Roman"/>
        <family val="1"/>
      </rPr>
      <t>).</t>
    </r>
  </si>
  <si>
    <r>
      <t xml:space="preserve">4.4. Формы проведения промежуточной аттестации </t>
    </r>
    <r>
      <rPr>
        <i/>
        <sz val="14"/>
        <rFont val="Times New Roman"/>
        <family val="1"/>
      </rPr>
      <t>– обосновать</t>
    </r>
    <r>
      <rPr>
        <b/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выбор форм и их количество</t>
    </r>
  </si>
  <si>
    <r>
      <t>4.5. Формы проведения государственной (итоговой) аттестации –</t>
    </r>
    <r>
      <rPr>
        <i/>
        <sz val="14"/>
        <rFont val="Times New Roman"/>
        <family val="1"/>
      </rPr>
      <t xml:space="preserve">формы и порядок </t>
    </r>
    <r>
      <rPr>
        <i/>
        <sz val="14"/>
        <color indexed="8"/>
        <rFont val="Times New Roman"/>
        <family val="1"/>
      </rPr>
      <t>проведения государственной (итоговой) аттестации определяется Положением о ГИА, утвержденным директором образовательного учреждения НПО или СПО.</t>
    </r>
  </si>
  <si>
    <t>Образовательное учреждение имеет право включить в пояснительную записку другие элементы, описывающие существенные характеристики учебного процесса.</t>
  </si>
  <si>
    <t>Адаптация выпускника на рынке труда</t>
  </si>
  <si>
    <t>Учебная практика (производственное обучение)</t>
  </si>
  <si>
    <t>Кабинеты:</t>
  </si>
  <si>
    <t>Лаборатории:</t>
  </si>
  <si>
    <t>Спортивный комплекс:</t>
  </si>
  <si>
    <t>спортивный зал;</t>
  </si>
  <si>
    <t>Залы:</t>
  </si>
  <si>
    <t xml:space="preserve">стрелковый тир </t>
  </si>
  <si>
    <t>актовый зал.</t>
  </si>
  <si>
    <t>библиотека;</t>
  </si>
  <si>
    <t>читальный зал с выходом в сеть Интернет;</t>
  </si>
  <si>
    <t>открытый стадион широкого профиля с элементами полосы препятствий;</t>
  </si>
  <si>
    <t xml:space="preserve">               Настоящий учебный план основной профессиональной образовательной программы начального профессионального образования  Государственного образовательного учреждения начального профессионального образования Республики Марий Эл "Профессиональное училище №15" разработан на основе Федерального государственного образовательного стандарта по профессии начального профессионального образования , утвержденного приказом Министерства образования и науки Российской Федерации № 314  от 8 апреля 2010 г., зарегистр. Министерством юстиции (рег. № 17034 от 28 апреля 2010 г.) 100701.01 Продавец, контролер-кассир</t>
  </si>
  <si>
    <t>III курс</t>
  </si>
  <si>
    <t>II курс</t>
  </si>
  <si>
    <t>на базе основного общего образования</t>
  </si>
  <si>
    <t>Общеобразовательные дисциплины базовые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</si>
  <si>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</si>
  <si>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</si>
  <si>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</si>
  <si>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</si>
  <si>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</si>
  <si>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</si>
  <si>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</si>
  <si>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</si>
  <si>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</si>
  <si>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Обществознание</t>
  </si>
  <si>
    <t>ОДБ.06</t>
  </si>
  <si>
    <t>География</t>
  </si>
  <si>
    <t>ОДБ.07</t>
  </si>
  <si>
    <t>Естествознание</t>
  </si>
  <si>
    <t>ОДБ.08</t>
  </si>
  <si>
    <t>ОДБ.09</t>
  </si>
  <si>
    <t>ОБЖ</t>
  </si>
  <si>
    <t>Общеобразовательные дисциплины профильные</t>
  </si>
  <si>
    <t>ОДП.01</t>
  </si>
  <si>
    <t>Экономика</t>
  </si>
  <si>
    <t>ОДП.02</t>
  </si>
  <si>
    <t>Право</t>
  </si>
  <si>
    <t>ОДП.03</t>
  </si>
  <si>
    <t>Математика</t>
  </si>
  <si>
    <t>ОДП.04</t>
  </si>
  <si>
    <t>Учись учиться</t>
  </si>
  <si>
    <t>I I курс</t>
  </si>
  <si>
    <t>I I I курс</t>
  </si>
  <si>
    <t>Обучение по дисциплинам и междисципли-нарным курсам</t>
  </si>
  <si>
    <t>-,-,-,З,ДЗ</t>
  </si>
  <si>
    <t>17(14+3)</t>
  </si>
  <si>
    <t>Экономика организации</t>
  </si>
  <si>
    <t>Основы этики и психологии профессиональной деятельности</t>
  </si>
  <si>
    <t>Правовые основы профессиональной деятельности</t>
  </si>
  <si>
    <t>Информационно-документационная деятельность</t>
  </si>
  <si>
    <t>Документационное обеспечение управления</t>
  </si>
  <si>
    <t>Организационная деятельность</t>
  </si>
  <si>
    <t>Организация секретарского обслуживания</t>
  </si>
  <si>
    <t>этики и психологии профессиональной деятельности;</t>
  </si>
  <si>
    <t>безопасности жизнедеятельности и охраны труда.</t>
  </si>
  <si>
    <t xml:space="preserve">информационных технологий в профессиональной деятельности. </t>
  </si>
  <si>
    <t>Астрономия</t>
  </si>
  <si>
    <t>Экология</t>
  </si>
  <si>
    <t>Информатика</t>
  </si>
  <si>
    <t>ОДБ.10</t>
  </si>
  <si>
    <t>ОДБ.11</t>
  </si>
  <si>
    <t>УДД.00</t>
  </si>
  <si>
    <t xml:space="preserve">Дополнительные учебные дисциплины </t>
  </si>
  <si>
    <t>УДД.01</t>
  </si>
  <si>
    <t>УДД.02</t>
  </si>
  <si>
    <t>УДД.03</t>
  </si>
  <si>
    <t>Основы проектно-исследовательской деятельности</t>
  </si>
  <si>
    <t>О.00</t>
  </si>
  <si>
    <t>Общеобразовательный учебный цикл</t>
  </si>
  <si>
    <t>ОДБ.00</t>
  </si>
  <si>
    <t>ОДП.00</t>
  </si>
  <si>
    <t>Государственная итоговая аттестация</t>
  </si>
  <si>
    <t>Государственная итоговая аттестация:</t>
  </si>
  <si>
    <t>Срок получения СПО по ППКРС  – 2 года 10 мес.</t>
  </si>
  <si>
    <t>Форма обучения - очная</t>
  </si>
  <si>
    <t xml:space="preserve">                                                                                                                                                                              </t>
  </si>
  <si>
    <t xml:space="preserve">по профессии среднего профессионального образования </t>
  </si>
  <si>
    <t>Республики Марий Эл "Волжский индустриально-технологический техникум"</t>
  </si>
  <si>
    <t>Государственного бюджетного профессионального образовательного учреждения</t>
  </si>
  <si>
    <t>программы подготовки квалифицированных рабочих, служащих</t>
  </si>
  <si>
    <t>Республики Марий Эл "ВИТТ"</t>
  </si>
  <si>
    <t xml:space="preserve">Директор ГБПОУ </t>
  </si>
  <si>
    <t>УТВЕРЖДАЮ</t>
  </si>
  <si>
    <t>46.01.01 Секретарь</t>
  </si>
  <si>
    <t>«_____»____________ 2018г.</t>
  </si>
  <si>
    <t xml:space="preserve">Квалификация -секретарь-машинистка, секретарь-стенографистка                                                                                                                                                                                                                     
</t>
  </si>
  <si>
    <t xml:space="preserve">Профиль получаемого профессионального образования при реализации </t>
  </si>
  <si>
    <t>программы среднего общего образования- социально-экономический</t>
  </si>
  <si>
    <t>Консультации предусматриваются из расчета 4 часа на одного обучающегося на каждый учебный год</t>
  </si>
  <si>
    <t>Защита выпускной квалификационной работы - выпускная практическая</t>
  </si>
  <si>
    <t xml:space="preserve"> квалификационная работа и письменная экзаменационная работа</t>
  </si>
  <si>
    <t>с 18.06 по 30.06 (2 нед.)</t>
  </si>
  <si>
    <t>2 нед.</t>
  </si>
  <si>
    <t>23(19+4)</t>
  </si>
  <si>
    <t>23(17+5)</t>
  </si>
  <si>
    <t>17(7+10)</t>
  </si>
  <si>
    <t>-,Э,-,-,-,-</t>
  </si>
  <si>
    <t>-,-,-,Э,-,-</t>
  </si>
  <si>
    <t>-,-,ДЗ,-,-,-</t>
  </si>
  <si>
    <t>-,-,-,ДЗ,-,-</t>
  </si>
  <si>
    <t>-,-,-,-,ДЗ,-</t>
  </si>
  <si>
    <t>-,ДЗ,-,-,-,-</t>
  </si>
  <si>
    <t>ДЗ,-,-,-,-,-</t>
  </si>
  <si>
    <t>-,-,-,-,З,-</t>
  </si>
  <si>
    <t xml:space="preserve"> </t>
  </si>
  <si>
    <t>-/4/-</t>
  </si>
  <si>
    <t>1/2/-</t>
  </si>
  <si>
    <t>-/2/2</t>
  </si>
  <si>
    <t>З,ДЗ,З,ДЗ,-,-</t>
  </si>
  <si>
    <t>2/11/1</t>
  </si>
  <si>
    <t>3/15/3</t>
  </si>
  <si>
    <t>-,-,-,-,Э,-</t>
  </si>
  <si>
    <t>-,-,-,-,-,З</t>
  </si>
  <si>
    <t>-,-,-,-,-,ДЗ</t>
  </si>
  <si>
    <t>-,-,-,-,-,Э</t>
  </si>
  <si>
    <t>2/3/3</t>
  </si>
  <si>
    <t>5/23/6</t>
  </si>
  <si>
    <t xml:space="preserve">Общепрофессиональный учебный цикл </t>
  </si>
  <si>
    <t xml:space="preserve">Профессиональный учебный цикл </t>
  </si>
  <si>
    <t>20(3+17)</t>
  </si>
  <si>
    <t>Практикоориентированность</t>
  </si>
  <si>
    <t>%</t>
  </si>
  <si>
    <t>русского языка и литературы;</t>
  </si>
  <si>
    <t>математики;</t>
  </si>
  <si>
    <t>социально-экономических дисциплин;</t>
  </si>
  <si>
    <t>иностранных языков;</t>
  </si>
  <si>
    <t>физики;</t>
  </si>
  <si>
    <t>химии и биологии;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</si>
</sst>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i/>
      <sz val="14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Calibri"/>
      <family val="2"/>
    </font>
    <font>
      <sz val="14"/>
      <name val="Symbol"/>
      <family val="1"/>
    </font>
    <font>
      <sz val="7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b/>
      <i/>
      <u val="single"/>
      <sz val="14"/>
      <color indexed="8"/>
      <name val="Times New Roman"/>
      <family val="1"/>
    </font>
    <font>
      <sz val="9"/>
      <color indexed="8"/>
      <name val="Tahoma"/>
      <family val="2"/>
    </font>
    <font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i/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5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7" fillId="0" borderId="0" xfId="0" applyFont="1" applyAlignment="1">
      <alignment horizontal="justify" wrapText="1"/>
    </xf>
    <xf numFmtId="0" fontId="13" fillId="0" borderId="0" xfId="0" applyFont="1" applyAlignment="1">
      <alignment horizontal="justify" wrapText="1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4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0" fontId="6" fillId="0" borderId="0" xfId="0" applyFont="1" applyAlignment="1">
      <alignment horizontal="justify" wrapText="1"/>
    </xf>
    <xf numFmtId="0" fontId="2" fillId="0" borderId="11" xfId="0" applyFont="1" applyBorder="1" applyAlignment="1">
      <alignment vertical="top" wrapText="1"/>
    </xf>
    <xf numFmtId="0" fontId="55" fillId="0" borderId="11" xfId="0" applyFont="1" applyBorder="1" applyAlignment="1">
      <alignment horizontal="left" indent="9"/>
    </xf>
    <xf numFmtId="0" fontId="56" fillId="0" borderId="11" xfId="0" applyFont="1" applyBorder="1" applyAlignment="1">
      <alignment horizontal="left" indent="5"/>
    </xf>
    <xf numFmtId="0" fontId="2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18" fillId="0" borderId="11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8" fillId="33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center"/>
    </xf>
    <xf numFmtId="0" fontId="44" fillId="0" borderId="11" xfId="0" applyFont="1" applyFill="1" applyBorder="1" applyAlignment="1">
      <alignment horizontal="center" vertical="center"/>
    </xf>
    <xf numFmtId="0" fontId="56" fillId="0" borderId="18" xfId="0" applyFont="1" applyBorder="1" applyAlignment="1">
      <alignment horizontal="left" indent="5"/>
    </xf>
    <xf numFmtId="0" fontId="5" fillId="0" borderId="0" xfId="0" applyFont="1" applyAlignment="1">
      <alignment horizontal="center"/>
    </xf>
    <xf numFmtId="0" fontId="11" fillId="0" borderId="19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/>
    </xf>
    <xf numFmtId="0" fontId="57" fillId="0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top" wrapText="1"/>
    </xf>
    <xf numFmtId="49" fontId="11" fillId="0" borderId="16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vertical="top" wrapText="1"/>
    </xf>
    <xf numFmtId="49" fontId="8" fillId="0" borderId="18" xfId="0" applyNumberFormat="1" applyFont="1" applyFill="1" applyBorder="1" applyAlignment="1">
      <alignment horizontal="center" vertical="center" wrapText="1"/>
    </xf>
    <xf numFmtId="1" fontId="8" fillId="0" borderId="24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top" wrapText="1"/>
    </xf>
    <xf numFmtId="49" fontId="8" fillId="0" borderId="27" xfId="0" applyNumberFormat="1" applyFont="1" applyFill="1" applyBorder="1" applyAlignment="1">
      <alignment horizontal="center" vertical="center" wrapText="1"/>
    </xf>
    <xf numFmtId="1" fontId="8" fillId="0" borderId="27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58" fillId="0" borderId="27" xfId="0" applyFont="1" applyFill="1" applyBorder="1" applyAlignment="1">
      <alignment horizontal="center" vertical="center"/>
    </xf>
    <xf numFmtId="0" fontId="58" fillId="0" borderId="24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justify" vertical="top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vertical="top" wrapText="1"/>
    </xf>
    <xf numFmtId="49" fontId="8" fillId="0" borderId="26" xfId="0" applyNumberFormat="1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top" wrapText="1"/>
    </xf>
    <xf numFmtId="49" fontId="8" fillId="0" borderId="14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wrapText="1"/>
    </xf>
    <xf numFmtId="0" fontId="11" fillId="0" borderId="23" xfId="0" applyFont="1" applyFill="1" applyBorder="1" applyAlignment="1">
      <alignment horizontal="center" vertical="center" wrapText="1"/>
    </xf>
    <xf numFmtId="0" fontId="58" fillId="0" borderId="26" xfId="0" applyFont="1" applyFill="1" applyBorder="1" applyAlignment="1">
      <alignment vertical="top" wrapText="1"/>
    </xf>
    <xf numFmtId="49" fontId="8" fillId="0" borderId="30" xfId="0" applyNumberFormat="1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58" fillId="0" borderId="27" xfId="0" applyFont="1" applyFill="1" applyBorder="1" applyAlignment="1">
      <alignment vertical="top" wrapText="1"/>
    </xf>
    <xf numFmtId="49" fontId="8" fillId="0" borderId="28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vertical="top" wrapText="1"/>
    </xf>
    <xf numFmtId="0" fontId="58" fillId="0" borderId="26" xfId="0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justify" vertical="top" wrapText="1"/>
    </xf>
    <xf numFmtId="0" fontId="58" fillId="0" borderId="13" xfId="0" applyFont="1" applyFill="1" applyBorder="1" applyAlignment="1">
      <alignment vertical="top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9" fontId="57" fillId="0" borderId="22" xfId="0" applyNumberFormat="1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24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11" fillId="0" borderId="34" xfId="0" applyFont="1" applyBorder="1" applyAlignment="1">
      <alignment horizontal="left" vertical="top" wrapText="1"/>
    </xf>
    <xf numFmtId="0" fontId="58" fillId="0" borderId="26" xfId="0" applyFont="1" applyBorder="1" applyAlignment="1">
      <alignment horizontal="center" vertical="center"/>
    </xf>
    <xf numFmtId="0" fontId="8" fillId="0" borderId="35" xfId="0" applyFont="1" applyBorder="1" applyAlignment="1">
      <alignment horizontal="left" vertical="top" wrapText="1"/>
    </xf>
    <xf numFmtId="0" fontId="58" fillId="0" borderId="13" xfId="0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top" wrapText="1"/>
    </xf>
    <xf numFmtId="0" fontId="57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1" fontId="8" fillId="0" borderId="26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top" wrapText="1" indent="12"/>
    </xf>
    <xf numFmtId="0" fontId="6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8" fillId="0" borderId="13" xfId="0" applyFont="1" applyFill="1" applyBorder="1" applyAlignment="1">
      <alignment horizontal="justify" vertical="top" wrapText="1"/>
    </xf>
    <xf numFmtId="0" fontId="58" fillId="0" borderId="14" xfId="0" applyFont="1" applyFill="1" applyBorder="1" applyAlignment="1">
      <alignment vertical="top" wrapText="1"/>
    </xf>
    <xf numFmtId="49" fontId="8" fillId="0" borderId="38" xfId="0" applyNumberFormat="1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/>
    </xf>
    <xf numFmtId="1" fontId="11" fillId="0" borderId="11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/>
    </xf>
    <xf numFmtId="0" fontId="8" fillId="0" borderId="41" xfId="0" applyFont="1" applyBorder="1" applyAlignment="1">
      <alignment horizontal="left" vertical="top" wrapText="1"/>
    </xf>
    <xf numFmtId="0" fontId="11" fillId="0" borderId="16" xfId="0" applyFont="1" applyFill="1" applyBorder="1" applyAlignment="1">
      <alignment horizontal="center" vertical="center" wrapText="1"/>
    </xf>
    <xf numFmtId="1" fontId="8" fillId="33" borderId="0" xfId="0" applyNumberFormat="1" applyFont="1" applyFill="1" applyBorder="1" applyAlignment="1">
      <alignment horizontal="right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right"/>
    </xf>
    <xf numFmtId="0" fontId="5" fillId="0" borderId="0" xfId="0" applyFont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12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textRotation="90" wrapText="1"/>
    </xf>
    <xf numFmtId="0" fontId="11" fillId="0" borderId="19" xfId="0" applyNumberFormat="1" applyFont="1" applyFill="1" applyBorder="1" applyAlignment="1">
      <alignment horizontal="center" vertical="center" textRotation="90" wrapText="1"/>
    </xf>
    <xf numFmtId="0" fontId="11" fillId="0" borderId="16" xfId="0" applyNumberFormat="1" applyFont="1" applyFill="1" applyBorder="1" applyAlignment="1">
      <alignment horizontal="center" vertical="center" textRotation="90" wrapText="1"/>
    </xf>
    <xf numFmtId="0" fontId="8" fillId="0" borderId="42" xfId="0" applyFont="1" applyFill="1" applyBorder="1" applyAlignment="1">
      <alignment wrapText="1"/>
    </xf>
    <xf numFmtId="0" fontId="8" fillId="0" borderId="43" xfId="0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19" xfId="0" applyFont="1" applyFill="1" applyBorder="1" applyAlignment="1">
      <alignment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textRotation="90" wrapText="1"/>
    </xf>
    <xf numFmtId="0" fontId="57" fillId="0" borderId="13" xfId="0" applyFont="1" applyFill="1" applyBorder="1" applyAlignment="1">
      <alignment horizontal="center" vertical="center" textRotation="90" wrapText="1"/>
    </xf>
    <xf numFmtId="0" fontId="57" fillId="0" borderId="10" xfId="0" applyFont="1" applyFill="1" applyBorder="1" applyAlignment="1">
      <alignment horizontal="center" vertical="center" textRotation="90" wrapText="1"/>
    </xf>
    <xf numFmtId="0" fontId="11" fillId="0" borderId="18" xfId="0" applyFont="1" applyFill="1" applyBorder="1" applyAlignment="1">
      <alignment horizontal="center" vertical="center" textRotation="90" wrapText="1"/>
    </xf>
    <xf numFmtId="0" fontId="11" fillId="0" borderId="13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left" wrapText="1" indent="10"/>
    </xf>
    <xf numFmtId="0" fontId="11" fillId="0" borderId="22" xfId="0" applyFont="1" applyFill="1" applyBorder="1" applyAlignment="1">
      <alignment horizontal="left" wrapText="1" indent="10"/>
    </xf>
    <xf numFmtId="0" fontId="8" fillId="0" borderId="17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 wrapText="1"/>
    </xf>
    <xf numFmtId="0" fontId="57" fillId="0" borderId="44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5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142.57421875" style="0" customWidth="1"/>
  </cols>
  <sheetData>
    <row r="1" ht="15.75">
      <c r="A1" s="139" t="s">
        <v>155</v>
      </c>
    </row>
    <row r="2" ht="15.75">
      <c r="A2" s="139" t="s">
        <v>154</v>
      </c>
    </row>
    <row r="3" ht="15.75">
      <c r="A3" s="139" t="s">
        <v>153</v>
      </c>
    </row>
    <row r="4" ht="15.75">
      <c r="A4" s="139" t="s">
        <v>1</v>
      </c>
    </row>
    <row r="5" ht="15.75">
      <c r="A5" s="139" t="s">
        <v>157</v>
      </c>
    </row>
    <row r="6" ht="18.75">
      <c r="A6" s="40"/>
    </row>
    <row r="7" ht="18.75">
      <c r="A7" s="40" t="s">
        <v>0</v>
      </c>
    </row>
    <row r="8" ht="18.75">
      <c r="A8" s="2"/>
    </row>
    <row r="9" ht="18.75">
      <c r="A9" s="143" t="s">
        <v>152</v>
      </c>
    </row>
    <row r="10" ht="19.5">
      <c r="A10" s="3" t="s">
        <v>151</v>
      </c>
    </row>
    <row r="11" ht="19.5">
      <c r="A11" s="3" t="s">
        <v>150</v>
      </c>
    </row>
    <row r="12" ht="18.75">
      <c r="A12" s="2" t="s">
        <v>149</v>
      </c>
    </row>
    <row r="13" ht="19.5">
      <c r="A13" s="142" t="s">
        <v>156</v>
      </c>
    </row>
    <row r="14" ht="18.75">
      <c r="A14" s="4"/>
    </row>
    <row r="15" ht="16.5" customHeight="1"/>
    <row r="16" ht="17.25" customHeight="1">
      <c r="A16" s="140"/>
    </row>
    <row r="17" ht="17.25" customHeight="1">
      <c r="A17" s="141" t="s">
        <v>148</v>
      </c>
    </row>
    <row r="18" ht="18" customHeight="1">
      <c r="A18" s="140" t="s">
        <v>158</v>
      </c>
    </row>
    <row r="19" ht="13.5" customHeight="1">
      <c r="A19" s="5"/>
    </row>
    <row r="20" ht="22.5" customHeight="1">
      <c r="A20" s="139" t="s">
        <v>147</v>
      </c>
    </row>
    <row r="21" ht="21.75" customHeight="1">
      <c r="A21" s="139" t="s">
        <v>146</v>
      </c>
    </row>
    <row r="22" ht="17.25" customHeight="1">
      <c r="A22" s="139" t="s">
        <v>86</v>
      </c>
    </row>
    <row r="23" ht="15">
      <c r="A23" s="138"/>
    </row>
    <row r="24" ht="15.75">
      <c r="A24" s="137" t="s">
        <v>159</v>
      </c>
    </row>
    <row r="25" ht="15.75">
      <c r="A25" s="139" t="s">
        <v>160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9.8515625" style="0" customWidth="1"/>
    <col min="2" max="2" width="20.7109375" style="0" customWidth="1"/>
    <col min="3" max="3" width="15.28125" style="0" customWidth="1"/>
    <col min="4" max="4" width="25.28125" style="0" customWidth="1"/>
    <col min="5" max="5" width="22.28125" style="0" customWidth="1"/>
    <col min="6" max="6" width="24.00390625" style="0" customWidth="1"/>
    <col min="7" max="7" width="15.7109375" style="0" customWidth="1"/>
    <col min="8" max="8" width="14.28125" style="0" customWidth="1"/>
  </cols>
  <sheetData>
    <row r="1" spans="1:8" ht="18.75">
      <c r="A1" s="168" t="s">
        <v>2</v>
      </c>
      <c r="B1" s="168"/>
      <c r="C1" s="168"/>
      <c r="D1" s="168"/>
      <c r="E1" s="168"/>
      <c r="F1" s="168"/>
      <c r="G1" s="168"/>
      <c r="H1" s="168"/>
    </row>
    <row r="2" spans="1:8" ht="19.5" thickBot="1">
      <c r="A2" s="6"/>
      <c r="B2" s="7"/>
      <c r="C2" s="7"/>
      <c r="D2" s="7"/>
      <c r="E2" s="7"/>
      <c r="F2" s="7"/>
      <c r="G2" s="7"/>
      <c r="H2" s="7"/>
    </row>
    <row r="3" spans="1:8" ht="82.5" customHeight="1" thickBot="1">
      <c r="A3" s="9" t="s">
        <v>3</v>
      </c>
      <c r="B3" s="9" t="s">
        <v>116</v>
      </c>
      <c r="C3" s="9" t="s">
        <v>4</v>
      </c>
      <c r="D3" s="10" t="s">
        <v>5</v>
      </c>
      <c r="E3" s="9" t="s">
        <v>6</v>
      </c>
      <c r="F3" s="9" t="s">
        <v>144</v>
      </c>
      <c r="G3" s="9" t="s">
        <v>7</v>
      </c>
      <c r="H3" s="9" t="s">
        <v>8</v>
      </c>
    </row>
    <row r="4" spans="1:8" ht="15.75" thickBot="1">
      <c r="A4" s="32">
        <v>1</v>
      </c>
      <c r="B4" s="33">
        <v>2</v>
      </c>
      <c r="C4" s="33">
        <v>3</v>
      </c>
      <c r="D4" s="33">
        <v>4</v>
      </c>
      <c r="E4" s="33">
        <v>5</v>
      </c>
      <c r="F4" s="33">
        <v>6</v>
      </c>
      <c r="G4" s="33">
        <v>7</v>
      </c>
      <c r="H4" s="33">
        <v>8</v>
      </c>
    </row>
    <row r="5" spans="1:8" ht="18.75">
      <c r="A5" s="27" t="s">
        <v>9</v>
      </c>
      <c r="B5" s="152">
        <f>('раздел 2'!H49+'раздел 2'!I49)/36</f>
        <v>36</v>
      </c>
      <c r="C5" s="153">
        <f>('раздел 2'!H50+'раздел 2'!I50)/36</f>
        <v>4</v>
      </c>
      <c r="D5" s="154">
        <f>('раздел 2'!H51+'раздел 2'!I51)/36</f>
        <v>0</v>
      </c>
      <c r="E5" s="154">
        <v>1</v>
      </c>
      <c r="F5" s="154"/>
      <c r="G5" s="152">
        <v>11</v>
      </c>
      <c r="H5" s="154">
        <f>SUM(B5:G5)</f>
        <v>52</v>
      </c>
    </row>
    <row r="6" spans="1:8" ht="18.75">
      <c r="A6" s="29" t="s">
        <v>85</v>
      </c>
      <c r="B6" s="154">
        <f>('раздел 2'!J49+'раздел 2'!K49)/36</f>
        <v>31</v>
      </c>
      <c r="C6" s="155">
        <f>('раздел 2'!J50+'раздел 2'!K50)/36</f>
        <v>5</v>
      </c>
      <c r="D6" s="156">
        <f>('раздел 2'!J51+'раздел 2'!K51)/36</f>
        <v>3</v>
      </c>
      <c r="E6" s="156">
        <v>2</v>
      </c>
      <c r="F6" s="155"/>
      <c r="G6" s="154">
        <v>11</v>
      </c>
      <c r="H6" s="156">
        <f>SUM(B6:G6)</f>
        <v>52</v>
      </c>
    </row>
    <row r="7" spans="1:8" ht="21" customHeight="1" thickBot="1">
      <c r="A7" s="28" t="s">
        <v>84</v>
      </c>
      <c r="B7" s="157">
        <f>('раздел 2'!L49+'раздел 2'!M49)/36</f>
        <v>10</v>
      </c>
      <c r="C7" s="158">
        <f>('раздел 2'!L50+'раздел 2'!M50)/36</f>
        <v>2</v>
      </c>
      <c r="D7" s="157">
        <f>('раздел 2'!L51+'раздел 2'!M51)/36</f>
        <v>25</v>
      </c>
      <c r="E7" s="157">
        <v>2</v>
      </c>
      <c r="F7" s="157">
        <v>2</v>
      </c>
      <c r="G7" s="157">
        <v>2</v>
      </c>
      <c r="H7" s="157">
        <f>SUM(B7:G7)</f>
        <v>43</v>
      </c>
    </row>
    <row r="8" spans="1:8" ht="19.5" thickBot="1">
      <c r="A8" s="8" t="s">
        <v>10</v>
      </c>
      <c r="B8" s="159">
        <f>SUM(B5:B7)</f>
        <v>77</v>
      </c>
      <c r="C8" s="160">
        <f>SUM(C5:C7)</f>
        <v>11</v>
      </c>
      <c r="D8" s="159">
        <f>SUM(D5:D7)</f>
        <v>28</v>
      </c>
      <c r="E8" s="159">
        <f>SUM(E5:E7)</f>
        <v>5</v>
      </c>
      <c r="F8" s="159">
        <f>SUM(F5:F7)</f>
        <v>2</v>
      </c>
      <c r="G8" s="159">
        <f>SUM(G5:G7)</f>
        <v>24</v>
      </c>
      <c r="H8" s="159">
        <f>SUM(H5:H7)</f>
        <v>147</v>
      </c>
    </row>
  </sheetData>
  <sheetProtection/>
  <mergeCells count="1">
    <mergeCell ref="A1:H1"/>
  </mergeCells>
  <printOptions horizontalCentered="1"/>
  <pageMargins left="0.3937007874015748" right="0.3937007874015748" top="0.7480314960629921" bottom="0.7480314960629921" header="0" footer="0"/>
  <pageSetup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8"/>
  <sheetViews>
    <sheetView zoomScalePageLayoutView="0" workbookViewId="0" topLeftCell="A1">
      <selection activeCell="P56" sqref="P56"/>
    </sheetView>
  </sheetViews>
  <sheetFormatPr defaultColWidth="9.140625" defaultRowHeight="15"/>
  <cols>
    <col min="1" max="1" width="13.8515625" style="0" customWidth="1"/>
    <col min="2" max="2" width="31.8515625" style="0" customWidth="1"/>
    <col min="3" max="3" width="13.7109375" style="0" customWidth="1"/>
    <col min="4" max="4" width="13.7109375" style="0" bestFit="1" customWidth="1"/>
    <col min="7" max="7" width="14.8515625" style="0" customWidth="1"/>
    <col min="8" max="13" width="11.7109375" style="0" customWidth="1"/>
    <col min="14" max="14" width="7.140625" style="0" customWidth="1"/>
    <col min="15" max="15" width="6.57421875" style="0" customWidth="1"/>
    <col min="16" max="16" width="6.00390625" style="0" customWidth="1"/>
  </cols>
  <sheetData>
    <row r="1" spans="1:13" ht="19.5" thickBot="1">
      <c r="A1" s="169" t="s">
        <v>36</v>
      </c>
      <c r="B1" s="169"/>
      <c r="C1" s="169"/>
      <c r="D1" s="169"/>
      <c r="E1" s="169"/>
      <c r="F1" s="169"/>
      <c r="G1" s="169"/>
      <c r="H1" s="170"/>
      <c r="I1" s="170"/>
      <c r="J1" s="170"/>
      <c r="K1" s="170"/>
      <c r="L1" s="170"/>
      <c r="M1" s="37"/>
    </row>
    <row r="2" spans="1:19" ht="69.75" customHeight="1" thickBot="1">
      <c r="A2" s="173" t="s">
        <v>11</v>
      </c>
      <c r="B2" s="173" t="s">
        <v>12</v>
      </c>
      <c r="C2" s="187" t="s">
        <v>41</v>
      </c>
      <c r="D2" s="198" t="s">
        <v>13</v>
      </c>
      <c r="E2" s="199"/>
      <c r="F2" s="199"/>
      <c r="G2" s="200"/>
      <c r="H2" s="208" t="s">
        <v>38</v>
      </c>
      <c r="I2" s="209"/>
      <c r="J2" s="209"/>
      <c r="K2" s="209"/>
      <c r="L2" s="209"/>
      <c r="M2" s="210"/>
      <c r="N2" s="34"/>
      <c r="O2" s="30"/>
      <c r="P2" s="30"/>
      <c r="Q2" s="30"/>
      <c r="R2" s="30"/>
      <c r="S2" s="30"/>
    </row>
    <row r="3" spans="1:19" ht="36" customHeight="1" thickBot="1">
      <c r="A3" s="174"/>
      <c r="B3" s="174"/>
      <c r="C3" s="188"/>
      <c r="D3" s="190" t="s">
        <v>14</v>
      </c>
      <c r="E3" s="190" t="s">
        <v>15</v>
      </c>
      <c r="F3" s="171" t="s">
        <v>16</v>
      </c>
      <c r="G3" s="172"/>
      <c r="H3" s="185" t="s">
        <v>9</v>
      </c>
      <c r="I3" s="186"/>
      <c r="J3" s="211" t="s">
        <v>114</v>
      </c>
      <c r="K3" s="211"/>
      <c r="L3" s="198" t="s">
        <v>115</v>
      </c>
      <c r="M3" s="200"/>
      <c r="N3" s="30"/>
      <c r="O3" s="30"/>
      <c r="P3" s="30"/>
      <c r="Q3" s="30"/>
      <c r="R3" s="30"/>
      <c r="S3" s="30"/>
    </row>
    <row r="4" spans="1:19" ht="15.75">
      <c r="A4" s="174"/>
      <c r="B4" s="174"/>
      <c r="C4" s="188"/>
      <c r="D4" s="191"/>
      <c r="E4" s="191"/>
      <c r="F4" s="187" t="s">
        <v>37</v>
      </c>
      <c r="G4" s="190" t="s">
        <v>17</v>
      </c>
      <c r="H4" s="41" t="s">
        <v>39</v>
      </c>
      <c r="I4" s="42" t="s">
        <v>40</v>
      </c>
      <c r="J4" s="41" t="s">
        <v>39</v>
      </c>
      <c r="K4" s="43" t="s">
        <v>40</v>
      </c>
      <c r="L4" s="42" t="s">
        <v>39</v>
      </c>
      <c r="M4" s="42" t="s">
        <v>40</v>
      </c>
      <c r="N4" s="30"/>
      <c r="O4" s="30"/>
      <c r="P4" s="30"/>
      <c r="Q4" s="30"/>
      <c r="R4" s="30"/>
      <c r="S4" s="30"/>
    </row>
    <row r="5" spans="1:19" ht="15.75">
      <c r="A5" s="174"/>
      <c r="B5" s="174"/>
      <c r="C5" s="188"/>
      <c r="D5" s="191"/>
      <c r="E5" s="191"/>
      <c r="F5" s="188"/>
      <c r="G5" s="191"/>
      <c r="H5" s="41"/>
      <c r="I5" s="44"/>
      <c r="J5" s="45"/>
      <c r="K5" s="45"/>
      <c r="L5" s="45"/>
      <c r="M5" s="45"/>
      <c r="N5" s="30"/>
      <c r="O5" s="30"/>
      <c r="P5" s="30"/>
      <c r="Q5" s="30"/>
      <c r="R5" s="30"/>
      <c r="S5" s="30"/>
    </row>
    <row r="6" spans="1:19" ht="15.75">
      <c r="A6" s="174"/>
      <c r="B6" s="174"/>
      <c r="C6" s="188"/>
      <c r="D6" s="191"/>
      <c r="E6" s="191"/>
      <c r="F6" s="188"/>
      <c r="G6" s="191"/>
      <c r="H6" s="44">
        <v>17</v>
      </c>
      <c r="I6" s="44" t="s">
        <v>166</v>
      </c>
      <c r="J6" s="44" t="s">
        <v>118</v>
      </c>
      <c r="K6" s="44" t="s">
        <v>167</v>
      </c>
      <c r="L6" s="44" t="s">
        <v>168</v>
      </c>
      <c r="M6" s="44" t="s">
        <v>192</v>
      </c>
      <c r="N6" s="30"/>
      <c r="O6" s="30"/>
      <c r="P6" s="30"/>
      <c r="Q6" s="30"/>
      <c r="R6" s="30"/>
      <c r="S6" s="30"/>
    </row>
    <row r="7" spans="1:19" ht="25.5" customHeight="1" thickBot="1">
      <c r="A7" s="175"/>
      <c r="B7" s="175"/>
      <c r="C7" s="188"/>
      <c r="D7" s="192"/>
      <c r="E7" s="192"/>
      <c r="F7" s="189"/>
      <c r="G7" s="192"/>
      <c r="H7" s="46" t="s">
        <v>18</v>
      </c>
      <c r="I7" s="47" t="s">
        <v>18</v>
      </c>
      <c r="J7" s="47" t="s">
        <v>18</v>
      </c>
      <c r="K7" s="48" t="s">
        <v>18</v>
      </c>
      <c r="L7" s="48" t="s">
        <v>18</v>
      </c>
      <c r="M7" s="148" t="s">
        <v>18</v>
      </c>
      <c r="N7" s="30"/>
      <c r="O7" s="30"/>
      <c r="P7" s="30"/>
      <c r="Q7" s="30"/>
      <c r="R7" s="30"/>
      <c r="S7" s="30"/>
    </row>
    <row r="8" spans="1:19" ht="16.5" thickBot="1">
      <c r="A8" s="49">
        <v>1</v>
      </c>
      <c r="B8" s="50">
        <v>2</v>
      </c>
      <c r="C8" s="49">
        <v>3</v>
      </c>
      <c r="D8" s="50">
        <v>4</v>
      </c>
      <c r="E8" s="50">
        <v>5</v>
      </c>
      <c r="F8" s="50">
        <v>6</v>
      </c>
      <c r="G8" s="51">
        <v>7</v>
      </c>
      <c r="H8" s="49">
        <v>8</v>
      </c>
      <c r="I8" s="52">
        <v>9</v>
      </c>
      <c r="J8" s="38">
        <v>10</v>
      </c>
      <c r="K8" s="38">
        <v>11</v>
      </c>
      <c r="L8" s="38">
        <v>12</v>
      </c>
      <c r="M8" s="38">
        <v>13</v>
      </c>
      <c r="N8" s="30"/>
      <c r="O8" s="30"/>
      <c r="P8" s="30"/>
      <c r="Q8" s="30"/>
      <c r="R8" s="30"/>
      <c r="S8" s="30"/>
    </row>
    <row r="9" spans="1:19" ht="32.25" thickBot="1">
      <c r="A9" s="131" t="s">
        <v>140</v>
      </c>
      <c r="B9" s="132" t="s">
        <v>141</v>
      </c>
      <c r="C9" s="55" t="s">
        <v>183</v>
      </c>
      <c r="D9" s="56">
        <f>D10+D22+D27</f>
        <v>3034</v>
      </c>
      <c r="E9" s="56">
        <f>E10+E22+E27</f>
        <v>1010</v>
      </c>
      <c r="F9" s="56">
        <f>F10+F22+F27</f>
        <v>2024</v>
      </c>
      <c r="G9" s="56">
        <f>G10+G22+G27</f>
        <v>1138</v>
      </c>
      <c r="H9" s="56">
        <f aca="true" t="shared" si="0" ref="H9:M9">H10+H22+H27</f>
        <v>558</v>
      </c>
      <c r="I9" s="56">
        <f t="shared" si="0"/>
        <v>618</v>
      </c>
      <c r="J9" s="56">
        <f t="shared" si="0"/>
        <v>362</v>
      </c>
      <c r="K9" s="56">
        <f t="shared" si="0"/>
        <v>452</v>
      </c>
      <c r="L9" s="56">
        <f t="shared" si="0"/>
        <v>34</v>
      </c>
      <c r="M9" s="56">
        <f t="shared" si="0"/>
        <v>0</v>
      </c>
      <c r="N9" s="30"/>
      <c r="O9" s="30"/>
      <c r="P9" s="30"/>
      <c r="Q9" s="30"/>
      <c r="R9" s="30"/>
      <c r="S9" s="30"/>
    </row>
    <row r="10" spans="1:19" ht="32.25" thickBot="1">
      <c r="A10" s="53" t="s">
        <v>142</v>
      </c>
      <c r="B10" s="54" t="s">
        <v>87</v>
      </c>
      <c r="C10" s="55" t="s">
        <v>182</v>
      </c>
      <c r="D10" s="56">
        <f>SUM(D11:D21)</f>
        <v>1994</v>
      </c>
      <c r="E10" s="56">
        <f>SUM(E11:E21)</f>
        <v>664</v>
      </c>
      <c r="F10" s="56">
        <f>SUM(F11:F21)</f>
        <v>1330</v>
      </c>
      <c r="G10" s="56">
        <f>SUM(G11:G21)</f>
        <v>756</v>
      </c>
      <c r="H10" s="56">
        <f aca="true" t="shared" si="1" ref="H10:M10">SUM(H11:H21)</f>
        <v>326</v>
      </c>
      <c r="I10" s="56">
        <f t="shared" si="1"/>
        <v>430</v>
      </c>
      <c r="J10" s="56">
        <f t="shared" si="1"/>
        <v>272</v>
      </c>
      <c r="K10" s="56">
        <f t="shared" si="1"/>
        <v>302</v>
      </c>
      <c r="L10" s="56">
        <f t="shared" si="1"/>
        <v>0</v>
      </c>
      <c r="M10" s="56">
        <f t="shared" si="1"/>
        <v>0</v>
      </c>
      <c r="N10" s="30"/>
      <c r="O10" s="30"/>
      <c r="P10" s="30"/>
      <c r="Q10" s="30"/>
      <c r="R10" s="30"/>
      <c r="S10" s="30"/>
    </row>
    <row r="11" spans="1:19" ht="15.75">
      <c r="A11" s="124" t="s">
        <v>88</v>
      </c>
      <c r="B11" s="58" t="s">
        <v>89</v>
      </c>
      <c r="C11" s="59" t="s">
        <v>169</v>
      </c>
      <c r="D11" s="69">
        <f aca="true" t="shared" si="2" ref="D11:D41">E11+F11</f>
        <v>170</v>
      </c>
      <c r="E11" s="61">
        <v>56</v>
      </c>
      <c r="F11" s="62">
        <v>114</v>
      </c>
      <c r="G11" s="63">
        <v>64</v>
      </c>
      <c r="H11" s="63">
        <v>34</v>
      </c>
      <c r="I11" s="64">
        <v>80</v>
      </c>
      <c r="J11" s="65"/>
      <c r="K11" s="66"/>
      <c r="L11" s="66"/>
      <c r="M11" s="65"/>
      <c r="N11" s="30"/>
      <c r="O11" s="30"/>
      <c r="P11" s="30"/>
      <c r="Q11" s="30"/>
      <c r="R11" s="30"/>
      <c r="S11" s="30"/>
    </row>
    <row r="12" spans="1:19" ht="15.75">
      <c r="A12" s="91" t="s">
        <v>90</v>
      </c>
      <c r="B12" s="67" t="s">
        <v>91</v>
      </c>
      <c r="C12" s="68" t="s">
        <v>171</v>
      </c>
      <c r="D12" s="69">
        <f t="shared" si="2"/>
        <v>258</v>
      </c>
      <c r="E12" s="61">
        <f aca="true" t="shared" si="3" ref="E12:E21">F12*0.5</f>
        <v>86</v>
      </c>
      <c r="F12" s="70">
        <v>172</v>
      </c>
      <c r="G12" s="70">
        <v>96</v>
      </c>
      <c r="H12" s="70">
        <v>54</v>
      </c>
      <c r="I12" s="71">
        <v>66</v>
      </c>
      <c r="J12" s="72">
        <v>52</v>
      </c>
      <c r="K12" s="73"/>
      <c r="L12" s="73"/>
      <c r="M12" s="74"/>
      <c r="N12" s="30"/>
      <c r="O12" s="30"/>
      <c r="P12" s="30"/>
      <c r="Q12" s="30"/>
      <c r="R12" s="30"/>
      <c r="S12" s="30"/>
    </row>
    <row r="13" spans="1:19" ht="15.75">
      <c r="A13" s="91" t="s">
        <v>92</v>
      </c>
      <c r="B13" s="67" t="s">
        <v>93</v>
      </c>
      <c r="C13" s="68" t="s">
        <v>172</v>
      </c>
      <c r="D13" s="69">
        <f t="shared" si="2"/>
        <v>258</v>
      </c>
      <c r="E13" s="61">
        <f t="shared" si="3"/>
        <v>86</v>
      </c>
      <c r="F13" s="70">
        <v>172</v>
      </c>
      <c r="G13" s="63">
        <v>172</v>
      </c>
      <c r="H13" s="63">
        <v>34</v>
      </c>
      <c r="I13" s="64">
        <v>38</v>
      </c>
      <c r="J13" s="75">
        <v>28</v>
      </c>
      <c r="K13" s="75">
        <v>72</v>
      </c>
      <c r="L13" s="75"/>
      <c r="M13" s="72"/>
      <c r="N13" s="30"/>
      <c r="O13" s="30"/>
      <c r="P13" s="30"/>
      <c r="Q13" s="30"/>
      <c r="R13" s="30"/>
      <c r="S13" s="30"/>
    </row>
    <row r="14" spans="1:19" ht="15.75">
      <c r="A14" s="91" t="s">
        <v>94</v>
      </c>
      <c r="B14" s="67" t="s">
        <v>95</v>
      </c>
      <c r="C14" s="68" t="s">
        <v>172</v>
      </c>
      <c r="D14" s="69">
        <f t="shared" si="2"/>
        <v>258</v>
      </c>
      <c r="E14" s="61">
        <f t="shared" si="3"/>
        <v>86</v>
      </c>
      <c r="F14" s="70">
        <v>172</v>
      </c>
      <c r="G14" s="70">
        <v>40</v>
      </c>
      <c r="H14" s="70">
        <v>34</v>
      </c>
      <c r="I14" s="71">
        <v>38</v>
      </c>
      <c r="J14" s="72">
        <v>28</v>
      </c>
      <c r="K14" s="72">
        <v>72</v>
      </c>
      <c r="L14" s="72"/>
      <c r="M14" s="75"/>
      <c r="N14" s="30"/>
      <c r="O14" s="30"/>
      <c r="P14" s="30"/>
      <c r="Q14" s="30"/>
      <c r="R14" s="30"/>
      <c r="S14" s="30"/>
    </row>
    <row r="15" spans="1:19" ht="15.75">
      <c r="A15" s="91" t="s">
        <v>96</v>
      </c>
      <c r="B15" s="67" t="s">
        <v>129</v>
      </c>
      <c r="C15" s="76" t="s">
        <v>172</v>
      </c>
      <c r="D15" s="69">
        <f t="shared" si="2"/>
        <v>54</v>
      </c>
      <c r="E15" s="61">
        <f t="shared" si="3"/>
        <v>18</v>
      </c>
      <c r="F15" s="70">
        <v>36</v>
      </c>
      <c r="G15" s="91">
        <v>12</v>
      </c>
      <c r="H15" s="70"/>
      <c r="I15" s="70"/>
      <c r="J15" s="73"/>
      <c r="K15" s="73">
        <v>36</v>
      </c>
      <c r="L15" s="73"/>
      <c r="M15" s="72"/>
      <c r="N15" s="30"/>
      <c r="O15" s="30"/>
      <c r="P15" s="30"/>
      <c r="Q15" s="30"/>
      <c r="R15" s="30"/>
      <c r="S15" s="30"/>
    </row>
    <row r="16" spans="1:19" ht="15.75">
      <c r="A16" s="91" t="s">
        <v>98</v>
      </c>
      <c r="B16" s="67" t="s">
        <v>31</v>
      </c>
      <c r="C16" s="76" t="s">
        <v>181</v>
      </c>
      <c r="D16" s="69">
        <f t="shared" si="2"/>
        <v>258</v>
      </c>
      <c r="E16" s="61">
        <f t="shared" si="3"/>
        <v>86</v>
      </c>
      <c r="F16" s="70">
        <v>172</v>
      </c>
      <c r="G16" s="91">
        <v>164</v>
      </c>
      <c r="H16" s="70">
        <v>52</v>
      </c>
      <c r="I16" s="70">
        <v>58</v>
      </c>
      <c r="J16" s="73">
        <v>42</v>
      </c>
      <c r="K16" s="73">
        <v>20</v>
      </c>
      <c r="L16" s="73"/>
      <c r="M16" s="72"/>
      <c r="N16" s="30"/>
      <c r="O16" s="30"/>
      <c r="P16" s="30"/>
      <c r="Q16" s="30"/>
      <c r="R16" s="30"/>
      <c r="S16" s="30"/>
    </row>
    <row r="17" spans="1:19" ht="15.75">
      <c r="A17" s="91" t="s">
        <v>100</v>
      </c>
      <c r="B17" s="78" t="s">
        <v>104</v>
      </c>
      <c r="C17" s="76" t="s">
        <v>172</v>
      </c>
      <c r="D17" s="69">
        <f t="shared" si="2"/>
        <v>108</v>
      </c>
      <c r="E17" s="61">
        <f t="shared" si="3"/>
        <v>36</v>
      </c>
      <c r="F17" s="70">
        <v>72</v>
      </c>
      <c r="G17" s="91">
        <v>36</v>
      </c>
      <c r="H17" s="70"/>
      <c r="I17" s="70"/>
      <c r="J17" s="73"/>
      <c r="K17" s="73">
        <v>72</v>
      </c>
      <c r="L17" s="73"/>
      <c r="M17" s="72"/>
      <c r="N17" s="30"/>
      <c r="O17" s="30"/>
      <c r="P17" s="30"/>
      <c r="Q17" s="30"/>
      <c r="R17" s="30"/>
      <c r="S17" s="30"/>
    </row>
    <row r="18" spans="1:19" ht="15.75">
      <c r="A18" s="91" t="s">
        <v>102</v>
      </c>
      <c r="B18" s="67" t="s">
        <v>97</v>
      </c>
      <c r="C18" s="76" t="s">
        <v>174</v>
      </c>
      <c r="D18" s="69">
        <f t="shared" si="2"/>
        <v>144</v>
      </c>
      <c r="E18" s="61">
        <f t="shared" si="3"/>
        <v>48</v>
      </c>
      <c r="F18" s="70">
        <v>96</v>
      </c>
      <c r="G18" s="91">
        <v>40</v>
      </c>
      <c r="H18" s="70">
        <v>34</v>
      </c>
      <c r="I18" s="70">
        <v>62</v>
      </c>
      <c r="J18" s="73"/>
      <c r="K18" s="73"/>
      <c r="L18" s="73"/>
      <c r="M18" s="74"/>
      <c r="N18" s="30"/>
      <c r="O18" s="30"/>
      <c r="P18" s="30"/>
      <c r="Q18" s="30"/>
      <c r="R18" s="30"/>
      <c r="S18" s="30"/>
    </row>
    <row r="19" spans="1:19" ht="15.75">
      <c r="A19" s="91" t="s">
        <v>103</v>
      </c>
      <c r="B19" s="67" t="s">
        <v>101</v>
      </c>
      <c r="C19" s="76" t="s">
        <v>171</v>
      </c>
      <c r="D19" s="69">
        <f t="shared" si="2"/>
        <v>270</v>
      </c>
      <c r="E19" s="61">
        <f t="shared" si="3"/>
        <v>90</v>
      </c>
      <c r="F19" s="70">
        <v>180</v>
      </c>
      <c r="G19" s="63">
        <v>58</v>
      </c>
      <c r="H19" s="63">
        <v>50</v>
      </c>
      <c r="I19" s="64">
        <v>50</v>
      </c>
      <c r="J19" s="72">
        <v>80</v>
      </c>
      <c r="K19" s="72"/>
      <c r="L19" s="72"/>
      <c r="M19" s="74"/>
      <c r="N19" s="30"/>
      <c r="O19" s="30"/>
      <c r="P19" s="30"/>
      <c r="Q19" s="30"/>
      <c r="R19" s="30"/>
      <c r="S19" s="30"/>
    </row>
    <row r="20" spans="1:19" ht="15.75">
      <c r="A20" s="91" t="s">
        <v>132</v>
      </c>
      <c r="B20" s="67" t="s">
        <v>99</v>
      </c>
      <c r="C20" s="76" t="s">
        <v>174</v>
      </c>
      <c r="D20" s="69">
        <f t="shared" si="2"/>
        <v>108</v>
      </c>
      <c r="E20" s="61">
        <f t="shared" si="3"/>
        <v>36</v>
      </c>
      <c r="F20" s="70">
        <v>72</v>
      </c>
      <c r="G20" s="70">
        <v>38</v>
      </c>
      <c r="H20" s="70">
        <v>34</v>
      </c>
      <c r="I20" s="71">
        <v>38</v>
      </c>
      <c r="J20" s="75"/>
      <c r="K20" s="75"/>
      <c r="L20" s="75"/>
      <c r="M20" s="74"/>
      <c r="N20" s="30"/>
      <c r="O20" s="30"/>
      <c r="P20" s="30"/>
      <c r="Q20" s="30"/>
      <c r="R20" s="30"/>
      <c r="S20" s="30"/>
    </row>
    <row r="21" spans="1:19" ht="16.5" thickBot="1">
      <c r="A21" s="91" t="s">
        <v>133</v>
      </c>
      <c r="B21" s="67" t="s">
        <v>130</v>
      </c>
      <c r="C21" s="68" t="s">
        <v>172</v>
      </c>
      <c r="D21" s="69">
        <f t="shared" si="2"/>
        <v>108</v>
      </c>
      <c r="E21" s="61">
        <f t="shared" si="3"/>
        <v>36</v>
      </c>
      <c r="F21" s="70">
        <v>72</v>
      </c>
      <c r="G21" s="63">
        <v>36</v>
      </c>
      <c r="H21" s="63"/>
      <c r="I21" s="64"/>
      <c r="J21" s="72">
        <v>42</v>
      </c>
      <c r="K21" s="72">
        <v>30</v>
      </c>
      <c r="L21" s="72"/>
      <c r="M21" s="74"/>
      <c r="N21" s="30"/>
      <c r="O21" s="30"/>
      <c r="P21" s="30"/>
      <c r="Q21" s="30"/>
      <c r="R21" s="30"/>
      <c r="S21" s="30"/>
    </row>
    <row r="22" spans="1:19" ht="32.25" thickBot="1">
      <c r="A22" s="53" t="s">
        <v>143</v>
      </c>
      <c r="B22" s="54" t="s">
        <v>105</v>
      </c>
      <c r="C22" s="84" t="s">
        <v>180</v>
      </c>
      <c r="D22" s="56">
        <f>SUM(D23:D26)</f>
        <v>876</v>
      </c>
      <c r="E22" s="56">
        <f>SUM(E23:E26)</f>
        <v>292</v>
      </c>
      <c r="F22" s="56">
        <f>SUM(F23:F26)</f>
        <v>584</v>
      </c>
      <c r="G22" s="56">
        <f>SUM(G23:G26)</f>
        <v>320</v>
      </c>
      <c r="H22" s="56">
        <f aca="true" t="shared" si="4" ref="H22:M22">SUM(H23:H26)</f>
        <v>176</v>
      </c>
      <c r="I22" s="56">
        <f t="shared" si="4"/>
        <v>168</v>
      </c>
      <c r="J22" s="56">
        <f t="shared" si="4"/>
        <v>90</v>
      </c>
      <c r="K22" s="56">
        <f t="shared" si="4"/>
        <v>150</v>
      </c>
      <c r="L22" s="56">
        <f t="shared" si="4"/>
        <v>0</v>
      </c>
      <c r="M22" s="56">
        <f t="shared" si="4"/>
        <v>0</v>
      </c>
      <c r="N22" s="30"/>
      <c r="O22" s="30"/>
      <c r="P22" s="30"/>
      <c r="Q22" s="30"/>
      <c r="R22" s="30"/>
      <c r="S22" s="30"/>
    </row>
    <row r="23" spans="1:19" ht="15.75">
      <c r="A23" s="124" t="s">
        <v>106</v>
      </c>
      <c r="B23" s="86" t="s">
        <v>111</v>
      </c>
      <c r="C23" s="87" t="s">
        <v>170</v>
      </c>
      <c r="D23" s="60">
        <f t="shared" si="2"/>
        <v>428</v>
      </c>
      <c r="E23" s="89">
        <v>142</v>
      </c>
      <c r="F23" s="88">
        <v>286</v>
      </c>
      <c r="G23" s="89">
        <v>138</v>
      </c>
      <c r="H23" s="63">
        <v>68</v>
      </c>
      <c r="I23" s="64">
        <v>78</v>
      </c>
      <c r="J23" s="65">
        <v>58</v>
      </c>
      <c r="K23" s="65">
        <v>82</v>
      </c>
      <c r="L23" s="65"/>
      <c r="M23" s="65"/>
      <c r="N23" s="30"/>
      <c r="O23" s="30"/>
      <c r="P23" s="30"/>
      <c r="Q23" s="30"/>
      <c r="R23" s="30"/>
      <c r="S23" s="30"/>
    </row>
    <row r="24" spans="1:19" ht="15.75">
      <c r="A24" s="91" t="s">
        <v>108</v>
      </c>
      <c r="B24" s="67" t="s">
        <v>131</v>
      </c>
      <c r="C24" s="79" t="s">
        <v>174</v>
      </c>
      <c r="D24" s="60">
        <f t="shared" si="2"/>
        <v>162</v>
      </c>
      <c r="E24" s="63">
        <f>F24*0.5</f>
        <v>54</v>
      </c>
      <c r="F24" s="70">
        <v>108</v>
      </c>
      <c r="G24" s="63">
        <v>88</v>
      </c>
      <c r="H24" s="91">
        <v>74</v>
      </c>
      <c r="I24" s="92">
        <v>34</v>
      </c>
      <c r="J24" s="72"/>
      <c r="K24" s="72"/>
      <c r="L24" s="72"/>
      <c r="M24" s="72"/>
      <c r="N24" s="30"/>
      <c r="O24" s="30"/>
      <c r="P24" s="30"/>
      <c r="Q24" s="30"/>
      <c r="R24" s="30"/>
      <c r="S24" s="30"/>
    </row>
    <row r="25" spans="1:19" ht="15.75">
      <c r="A25" s="91" t="s">
        <v>110</v>
      </c>
      <c r="B25" s="58" t="s">
        <v>107</v>
      </c>
      <c r="C25" s="68" t="s">
        <v>174</v>
      </c>
      <c r="D25" s="60">
        <f t="shared" si="2"/>
        <v>136</v>
      </c>
      <c r="E25" s="90">
        <v>46</v>
      </c>
      <c r="F25" s="62">
        <v>90</v>
      </c>
      <c r="G25" s="91">
        <v>46</v>
      </c>
      <c r="H25" s="63">
        <v>34</v>
      </c>
      <c r="I25" s="92">
        <v>56</v>
      </c>
      <c r="J25" s="75"/>
      <c r="K25" s="75"/>
      <c r="L25" s="75"/>
      <c r="M25" s="72"/>
      <c r="N25" s="30"/>
      <c r="O25" s="30"/>
      <c r="P25" s="30"/>
      <c r="Q25" s="30"/>
      <c r="R25" s="30"/>
      <c r="S25" s="30"/>
    </row>
    <row r="26" spans="1:19" ht="16.5" thickBot="1">
      <c r="A26" s="97" t="s">
        <v>112</v>
      </c>
      <c r="B26" s="94" t="s">
        <v>109</v>
      </c>
      <c r="C26" s="95" t="s">
        <v>170</v>
      </c>
      <c r="D26" s="60">
        <f t="shared" si="2"/>
        <v>150</v>
      </c>
      <c r="E26" s="97">
        <f>F26*0.5</f>
        <v>50</v>
      </c>
      <c r="F26" s="134">
        <v>100</v>
      </c>
      <c r="G26" s="97">
        <v>48</v>
      </c>
      <c r="H26" s="97"/>
      <c r="I26" s="135"/>
      <c r="J26" s="83">
        <v>32</v>
      </c>
      <c r="K26" s="83">
        <v>68</v>
      </c>
      <c r="L26" s="83"/>
      <c r="M26" s="83"/>
      <c r="N26" s="30"/>
      <c r="O26" s="30"/>
      <c r="P26" s="30"/>
      <c r="Q26" s="30"/>
      <c r="R26" s="30"/>
      <c r="S26" s="30"/>
    </row>
    <row r="27" spans="1:19" ht="32.25" thickBot="1">
      <c r="A27" s="125" t="s">
        <v>134</v>
      </c>
      <c r="B27" s="126" t="s">
        <v>135</v>
      </c>
      <c r="C27" s="84" t="s">
        <v>179</v>
      </c>
      <c r="D27" s="166">
        <f>SUM(D28:D30)</f>
        <v>164</v>
      </c>
      <c r="E27" s="57">
        <f>SUM(E28:E30)</f>
        <v>54</v>
      </c>
      <c r="F27" s="57">
        <f>SUM(F28:F30)</f>
        <v>110</v>
      </c>
      <c r="G27" s="57">
        <f>SUM(G28:G30)</f>
        <v>62</v>
      </c>
      <c r="H27" s="57">
        <f aca="true" t="shared" si="5" ref="H27:M27">SUM(H28:H30)</f>
        <v>56</v>
      </c>
      <c r="I27" s="57">
        <f t="shared" si="5"/>
        <v>20</v>
      </c>
      <c r="J27" s="57">
        <f t="shared" si="5"/>
        <v>0</v>
      </c>
      <c r="K27" s="57">
        <f t="shared" si="5"/>
        <v>0</v>
      </c>
      <c r="L27" s="57">
        <f t="shared" si="5"/>
        <v>34</v>
      </c>
      <c r="M27" s="57">
        <f t="shared" si="5"/>
        <v>0</v>
      </c>
      <c r="N27" s="30"/>
      <c r="O27" s="30"/>
      <c r="P27" s="30"/>
      <c r="Q27" s="30"/>
      <c r="R27" s="30"/>
      <c r="S27" s="30"/>
    </row>
    <row r="28" spans="1:19" ht="15.75">
      <c r="A28" s="127" t="s">
        <v>136</v>
      </c>
      <c r="B28" s="128" t="s">
        <v>113</v>
      </c>
      <c r="C28" s="79" t="s">
        <v>175</v>
      </c>
      <c r="D28" s="136">
        <f t="shared" si="2"/>
        <v>60</v>
      </c>
      <c r="E28" s="124">
        <f>F28*0.5</f>
        <v>20</v>
      </c>
      <c r="F28" s="63">
        <v>40</v>
      </c>
      <c r="G28" s="124">
        <v>26</v>
      </c>
      <c r="H28" s="124">
        <v>40</v>
      </c>
      <c r="I28" s="133"/>
      <c r="J28" s="73"/>
      <c r="K28" s="73"/>
      <c r="L28" s="73"/>
      <c r="M28" s="73"/>
      <c r="N28" s="30"/>
      <c r="O28" s="30"/>
      <c r="P28" s="30"/>
      <c r="Q28" s="30"/>
      <c r="R28" s="30"/>
      <c r="S28" s="30"/>
    </row>
    <row r="29" spans="1:19" ht="31.5">
      <c r="A29" s="129" t="s">
        <v>137</v>
      </c>
      <c r="B29" s="130" t="s">
        <v>71</v>
      </c>
      <c r="C29" s="76" t="s">
        <v>176</v>
      </c>
      <c r="D29" s="77">
        <f t="shared" si="2"/>
        <v>50</v>
      </c>
      <c r="E29" s="124">
        <v>16</v>
      </c>
      <c r="F29" s="70">
        <v>34</v>
      </c>
      <c r="G29" s="70">
        <v>14</v>
      </c>
      <c r="H29" s="91"/>
      <c r="I29" s="71"/>
      <c r="J29" s="72"/>
      <c r="K29" s="72"/>
      <c r="L29" s="72">
        <v>34</v>
      </c>
      <c r="M29" s="72"/>
      <c r="N29" s="30"/>
      <c r="O29" s="30"/>
      <c r="P29" s="30"/>
      <c r="Q29" s="30"/>
      <c r="R29" s="30"/>
      <c r="S29" s="30"/>
    </row>
    <row r="30" spans="1:19" ht="48" thickBot="1">
      <c r="A30" s="161" t="s">
        <v>138</v>
      </c>
      <c r="B30" s="162" t="s">
        <v>139</v>
      </c>
      <c r="C30" s="95" t="s">
        <v>174</v>
      </c>
      <c r="D30" s="96">
        <f t="shared" si="2"/>
        <v>54</v>
      </c>
      <c r="E30" s="97">
        <f>F30*0.5</f>
        <v>18</v>
      </c>
      <c r="F30" s="134">
        <v>36</v>
      </c>
      <c r="G30" s="97">
        <v>22</v>
      </c>
      <c r="H30" s="97">
        <v>16</v>
      </c>
      <c r="I30" s="147">
        <v>20</v>
      </c>
      <c r="J30" s="83"/>
      <c r="K30" s="83"/>
      <c r="L30" s="83"/>
      <c r="M30" s="83"/>
      <c r="N30" s="30"/>
      <c r="O30" s="30"/>
      <c r="P30" s="30"/>
      <c r="Q30" s="30"/>
      <c r="R30" s="30"/>
      <c r="S30" s="30"/>
    </row>
    <row r="31" spans="1:19" ht="32.25" thickBot="1">
      <c r="A31" s="53" t="s">
        <v>19</v>
      </c>
      <c r="B31" s="98" t="s">
        <v>190</v>
      </c>
      <c r="C31" s="84" t="s">
        <v>178</v>
      </c>
      <c r="D31" s="53">
        <f aca="true" t="shared" si="6" ref="D31:I31">SUM(D32:D35)</f>
        <v>268</v>
      </c>
      <c r="E31" s="53">
        <f t="shared" si="6"/>
        <v>80</v>
      </c>
      <c r="F31" s="53">
        <f t="shared" si="6"/>
        <v>188</v>
      </c>
      <c r="G31" s="85">
        <f>SUM(G32:G35)</f>
        <v>92</v>
      </c>
      <c r="H31" s="53">
        <f t="shared" si="6"/>
        <v>0</v>
      </c>
      <c r="I31" s="53">
        <f t="shared" si="6"/>
        <v>0</v>
      </c>
      <c r="J31" s="53">
        <f>SUM(J32:J35)</f>
        <v>56</v>
      </c>
      <c r="K31" s="53">
        <f>SUM(K32:K35)</f>
        <v>56</v>
      </c>
      <c r="L31" s="53">
        <f>SUM(L32:L35)</f>
        <v>76</v>
      </c>
      <c r="M31" s="53">
        <f>SUM(M32:M35)</f>
        <v>0</v>
      </c>
      <c r="N31" s="30"/>
      <c r="O31" s="30"/>
      <c r="P31" s="30"/>
      <c r="Q31" s="30"/>
      <c r="R31" s="30"/>
      <c r="S31" s="30"/>
    </row>
    <row r="32" spans="1:19" ht="15.75">
      <c r="A32" s="89" t="s">
        <v>20</v>
      </c>
      <c r="B32" s="100" t="s">
        <v>119</v>
      </c>
      <c r="C32" s="101" t="s">
        <v>172</v>
      </c>
      <c r="D32" s="88">
        <f t="shared" si="2"/>
        <v>48</v>
      </c>
      <c r="E32" s="88">
        <v>12</v>
      </c>
      <c r="F32" s="88">
        <v>36</v>
      </c>
      <c r="G32" s="88">
        <v>18</v>
      </c>
      <c r="H32" s="88"/>
      <c r="I32" s="102"/>
      <c r="J32" s="65"/>
      <c r="K32" s="65">
        <v>36</v>
      </c>
      <c r="L32" s="65"/>
      <c r="M32" s="75"/>
      <c r="N32" s="30"/>
      <c r="O32" s="30"/>
      <c r="P32" s="30"/>
      <c r="Q32" s="30"/>
      <c r="R32" s="30"/>
      <c r="S32" s="30"/>
    </row>
    <row r="33" spans="1:19" ht="51" customHeight="1">
      <c r="A33" s="91" t="s">
        <v>42</v>
      </c>
      <c r="B33" s="103" t="s">
        <v>120</v>
      </c>
      <c r="C33" s="104" t="s">
        <v>172</v>
      </c>
      <c r="D33" s="70">
        <f t="shared" si="2"/>
        <v>114</v>
      </c>
      <c r="E33" s="70">
        <v>38</v>
      </c>
      <c r="F33" s="70">
        <v>76</v>
      </c>
      <c r="G33" s="70">
        <v>38</v>
      </c>
      <c r="H33" s="70"/>
      <c r="I33" s="71"/>
      <c r="J33" s="72">
        <v>56</v>
      </c>
      <c r="K33" s="72">
        <v>20</v>
      </c>
      <c r="L33" s="72"/>
      <c r="M33" s="74"/>
      <c r="N33" s="30"/>
      <c r="O33" s="30"/>
      <c r="P33" s="30"/>
      <c r="Q33" s="30"/>
      <c r="R33" s="30"/>
      <c r="S33" s="30"/>
    </row>
    <row r="34" spans="1:19" ht="47.25">
      <c r="A34" s="91" t="s">
        <v>43</v>
      </c>
      <c r="B34" s="103" t="s">
        <v>121</v>
      </c>
      <c r="C34" s="104" t="s">
        <v>173</v>
      </c>
      <c r="D34" s="70">
        <f t="shared" si="2"/>
        <v>50</v>
      </c>
      <c r="E34" s="70">
        <v>14</v>
      </c>
      <c r="F34" s="70">
        <v>36</v>
      </c>
      <c r="G34" s="70">
        <v>18</v>
      </c>
      <c r="H34" s="70" t="s">
        <v>177</v>
      </c>
      <c r="I34" s="71"/>
      <c r="J34" s="75"/>
      <c r="K34" s="75"/>
      <c r="L34" s="75">
        <v>36</v>
      </c>
      <c r="M34" s="72"/>
      <c r="N34" s="30"/>
      <c r="O34" s="30"/>
      <c r="P34" s="30"/>
      <c r="Q34" s="30"/>
      <c r="R34" s="30"/>
      <c r="S34" s="30"/>
    </row>
    <row r="35" spans="1:23" ht="32.25" thickBot="1">
      <c r="A35" s="97" t="s">
        <v>44</v>
      </c>
      <c r="B35" s="145" t="s">
        <v>45</v>
      </c>
      <c r="C35" s="146" t="s">
        <v>173</v>
      </c>
      <c r="D35" s="134">
        <f t="shared" si="2"/>
        <v>56</v>
      </c>
      <c r="E35" s="134">
        <v>16</v>
      </c>
      <c r="F35" s="134">
        <v>40</v>
      </c>
      <c r="G35" s="134">
        <v>18</v>
      </c>
      <c r="H35" s="134"/>
      <c r="I35" s="147"/>
      <c r="J35" s="83"/>
      <c r="K35" s="83"/>
      <c r="L35" s="83">
        <v>40</v>
      </c>
      <c r="M35" s="83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1:23" s="26" customFormat="1" ht="32.25" thickBot="1">
      <c r="A36" s="48" t="s">
        <v>21</v>
      </c>
      <c r="B36" s="106" t="s">
        <v>191</v>
      </c>
      <c r="C36" s="55" t="s">
        <v>188</v>
      </c>
      <c r="D36" s="165">
        <f>D37</f>
        <v>2182</v>
      </c>
      <c r="E36" s="165">
        <f>E37</f>
        <v>258</v>
      </c>
      <c r="F36" s="163">
        <f>F37</f>
        <v>1924</v>
      </c>
      <c r="G36" s="85">
        <f>G37</f>
        <v>268</v>
      </c>
      <c r="H36" s="163">
        <f aca="true" t="shared" si="7" ref="H36:M36">H37</f>
        <v>54</v>
      </c>
      <c r="I36" s="163">
        <f t="shared" si="7"/>
        <v>210</v>
      </c>
      <c r="J36" s="163">
        <f t="shared" si="7"/>
        <v>194</v>
      </c>
      <c r="K36" s="163">
        <f t="shared" si="7"/>
        <v>270</v>
      </c>
      <c r="L36" s="163">
        <f t="shared" si="7"/>
        <v>486</v>
      </c>
      <c r="M36" s="163">
        <f t="shared" si="7"/>
        <v>710</v>
      </c>
      <c r="N36" s="30"/>
      <c r="O36" s="31"/>
      <c r="P36" s="31"/>
      <c r="Q36" s="31"/>
      <c r="R36" s="31"/>
      <c r="S36" s="31"/>
      <c r="T36" s="31"/>
      <c r="U36" s="31"/>
      <c r="V36" s="31"/>
      <c r="W36" s="31"/>
    </row>
    <row r="37" spans="1:23" s="26" customFormat="1" ht="16.5" thickBot="1">
      <c r="A37" s="48" t="s">
        <v>22</v>
      </c>
      <c r="B37" s="106" t="s">
        <v>23</v>
      </c>
      <c r="C37" s="55" t="s">
        <v>188</v>
      </c>
      <c r="D37" s="165">
        <f>D38+D42</f>
        <v>2182</v>
      </c>
      <c r="E37" s="165">
        <f>E38+E42</f>
        <v>258</v>
      </c>
      <c r="F37" s="163">
        <f>F38+F42</f>
        <v>1924</v>
      </c>
      <c r="G37" s="85">
        <f>G38+G42</f>
        <v>268</v>
      </c>
      <c r="H37" s="163">
        <f aca="true" t="shared" si="8" ref="H37:M37">H38+H42</f>
        <v>54</v>
      </c>
      <c r="I37" s="163">
        <f t="shared" si="8"/>
        <v>210</v>
      </c>
      <c r="J37" s="163">
        <f t="shared" si="8"/>
        <v>194</v>
      </c>
      <c r="K37" s="163">
        <f t="shared" si="8"/>
        <v>270</v>
      </c>
      <c r="L37" s="163">
        <f t="shared" si="8"/>
        <v>486</v>
      </c>
      <c r="M37" s="163">
        <f t="shared" si="8"/>
        <v>710</v>
      </c>
      <c r="N37" s="30"/>
      <c r="O37" s="31"/>
      <c r="P37" s="31"/>
      <c r="Q37" s="31"/>
      <c r="R37" s="31"/>
      <c r="S37" s="31"/>
      <c r="T37" s="31"/>
      <c r="U37" s="31"/>
      <c r="V37" s="31"/>
      <c r="W37" s="31"/>
    </row>
    <row r="38" spans="1:23" s="26" customFormat="1" ht="48" thickBot="1">
      <c r="A38" s="107" t="s">
        <v>24</v>
      </c>
      <c r="B38" s="108" t="s">
        <v>122</v>
      </c>
      <c r="C38" s="101" t="s">
        <v>184</v>
      </c>
      <c r="D38" s="165">
        <f aca="true" t="shared" si="9" ref="D38:M38">D39+D40+D41</f>
        <v>1220</v>
      </c>
      <c r="E38" s="165">
        <f>E39+E40+E41</f>
        <v>166</v>
      </c>
      <c r="F38" s="163">
        <f>F39+F40+F41</f>
        <v>1054</v>
      </c>
      <c r="G38" s="163">
        <f t="shared" si="9"/>
        <v>176</v>
      </c>
      <c r="H38" s="163">
        <f t="shared" si="9"/>
        <v>54</v>
      </c>
      <c r="I38" s="163">
        <f t="shared" si="9"/>
        <v>210</v>
      </c>
      <c r="J38" s="163">
        <f t="shared" si="9"/>
        <v>194</v>
      </c>
      <c r="K38" s="163">
        <f t="shared" si="9"/>
        <v>270</v>
      </c>
      <c r="L38" s="163">
        <f t="shared" si="9"/>
        <v>326</v>
      </c>
      <c r="M38" s="163">
        <f t="shared" si="9"/>
        <v>0</v>
      </c>
      <c r="N38" s="30"/>
      <c r="O38" s="31"/>
      <c r="P38" s="31"/>
      <c r="Q38" s="31"/>
      <c r="R38" s="31"/>
      <c r="S38" s="31"/>
      <c r="T38" s="31"/>
      <c r="U38" s="31"/>
      <c r="V38" s="31"/>
      <c r="W38" s="31"/>
    </row>
    <row r="39" spans="1:23" ht="32.25" customHeight="1">
      <c r="A39" s="89" t="s">
        <v>25</v>
      </c>
      <c r="B39" s="109" t="s">
        <v>123</v>
      </c>
      <c r="C39" s="101" t="s">
        <v>184</v>
      </c>
      <c r="D39" s="88">
        <f t="shared" si="2"/>
        <v>500</v>
      </c>
      <c r="E39" s="89">
        <v>166</v>
      </c>
      <c r="F39" s="88">
        <v>334</v>
      </c>
      <c r="G39" s="88">
        <v>176</v>
      </c>
      <c r="H39" s="88">
        <v>54</v>
      </c>
      <c r="I39" s="65">
        <v>66</v>
      </c>
      <c r="J39" s="65">
        <v>86</v>
      </c>
      <c r="K39" s="65">
        <v>90</v>
      </c>
      <c r="L39" s="65">
        <v>38</v>
      </c>
      <c r="M39" s="66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1:23" ht="31.5">
      <c r="A40" s="91" t="s">
        <v>26</v>
      </c>
      <c r="B40" s="110" t="s">
        <v>72</v>
      </c>
      <c r="C40" s="104" t="s">
        <v>172</v>
      </c>
      <c r="D40" s="70">
        <f t="shared" si="2"/>
        <v>324</v>
      </c>
      <c r="E40" s="91"/>
      <c r="F40" s="70">
        <v>324</v>
      </c>
      <c r="G40" s="70"/>
      <c r="H40" s="70"/>
      <c r="I40" s="72">
        <v>144</v>
      </c>
      <c r="J40" s="72">
        <v>108</v>
      </c>
      <c r="K40" s="72">
        <v>72</v>
      </c>
      <c r="L40" s="72"/>
      <c r="M40" s="72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1:23" ht="16.5" thickBot="1">
      <c r="A41" s="107" t="s">
        <v>27</v>
      </c>
      <c r="B41" s="111" t="s">
        <v>5</v>
      </c>
      <c r="C41" s="105" t="s">
        <v>176</v>
      </c>
      <c r="D41" s="80">
        <f t="shared" si="2"/>
        <v>396</v>
      </c>
      <c r="E41" s="62"/>
      <c r="F41" s="80">
        <v>396</v>
      </c>
      <c r="G41" s="80"/>
      <c r="H41" s="81"/>
      <c r="I41" s="97"/>
      <c r="J41" s="82"/>
      <c r="K41" s="82">
        <v>108</v>
      </c>
      <c r="L41" s="82">
        <v>288</v>
      </c>
      <c r="M41" s="75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1:23" s="26" customFormat="1" ht="35.25" customHeight="1" thickBot="1">
      <c r="A42" s="107" t="s">
        <v>46</v>
      </c>
      <c r="B42" s="108" t="s">
        <v>124</v>
      </c>
      <c r="C42" s="55" t="s">
        <v>187</v>
      </c>
      <c r="D42" s="53">
        <f aca="true" t="shared" si="10" ref="D42:M42">SUM(D43:D43)+D44+D45</f>
        <v>962</v>
      </c>
      <c r="E42" s="53">
        <f t="shared" si="10"/>
        <v>92</v>
      </c>
      <c r="F42" s="53">
        <f t="shared" si="10"/>
        <v>870</v>
      </c>
      <c r="G42" s="53">
        <f t="shared" si="10"/>
        <v>92</v>
      </c>
      <c r="H42" s="53">
        <f t="shared" si="10"/>
        <v>0</v>
      </c>
      <c r="I42" s="53">
        <f t="shared" si="10"/>
        <v>0</v>
      </c>
      <c r="J42" s="53">
        <f t="shared" si="10"/>
        <v>0</v>
      </c>
      <c r="K42" s="53">
        <f t="shared" si="10"/>
        <v>0</v>
      </c>
      <c r="L42" s="53">
        <f t="shared" si="10"/>
        <v>160</v>
      </c>
      <c r="M42" s="53">
        <f t="shared" si="10"/>
        <v>710</v>
      </c>
      <c r="N42" s="30"/>
      <c r="O42" s="31"/>
      <c r="P42" s="31"/>
      <c r="Q42" s="31"/>
      <c r="R42" s="31"/>
      <c r="S42" s="31"/>
      <c r="T42" s="31"/>
      <c r="U42" s="31"/>
      <c r="V42" s="31"/>
      <c r="W42" s="31"/>
    </row>
    <row r="43" spans="1:19" ht="32.25" customHeight="1">
      <c r="A43" s="114" t="s">
        <v>47</v>
      </c>
      <c r="B43" s="112" t="s">
        <v>125</v>
      </c>
      <c r="C43" s="113" t="s">
        <v>186</v>
      </c>
      <c r="D43" s="114">
        <f>E43+F43</f>
        <v>278</v>
      </c>
      <c r="E43" s="88">
        <v>92</v>
      </c>
      <c r="F43" s="114">
        <v>186</v>
      </c>
      <c r="G43" s="114">
        <v>92</v>
      </c>
      <c r="H43" s="114"/>
      <c r="I43" s="115"/>
      <c r="J43" s="65"/>
      <c r="K43" s="65"/>
      <c r="L43" s="65">
        <v>88</v>
      </c>
      <c r="M43" s="66">
        <v>98</v>
      </c>
      <c r="N43" s="30"/>
      <c r="O43" s="30"/>
      <c r="P43" s="30"/>
      <c r="Q43" s="30"/>
      <c r="R43" s="30"/>
      <c r="S43" s="30"/>
    </row>
    <row r="44" spans="1:19" ht="31.5">
      <c r="A44" s="91" t="s">
        <v>28</v>
      </c>
      <c r="B44" s="110" t="s">
        <v>72</v>
      </c>
      <c r="C44" s="104" t="s">
        <v>173</v>
      </c>
      <c r="D44" s="70">
        <f>E44+F44</f>
        <v>72</v>
      </c>
      <c r="E44" s="70"/>
      <c r="F44" s="70">
        <v>72</v>
      </c>
      <c r="G44" s="70"/>
      <c r="H44" s="70"/>
      <c r="I44" s="93"/>
      <c r="J44" s="72"/>
      <c r="K44" s="72"/>
      <c r="L44" s="72">
        <v>72</v>
      </c>
      <c r="M44" s="75"/>
      <c r="N44" s="30"/>
      <c r="O44" s="30"/>
      <c r="P44" s="30"/>
      <c r="Q44" s="30"/>
      <c r="R44" s="30"/>
      <c r="S44" s="30"/>
    </row>
    <row r="45" spans="1:19" ht="16.5" thickBot="1">
      <c r="A45" s="107" t="s">
        <v>29</v>
      </c>
      <c r="B45" s="144" t="s">
        <v>5</v>
      </c>
      <c r="C45" s="105" t="s">
        <v>185</v>
      </c>
      <c r="D45" s="80">
        <f>E45+F45</f>
        <v>612</v>
      </c>
      <c r="E45" s="80"/>
      <c r="F45" s="80">
        <v>612</v>
      </c>
      <c r="G45" s="80"/>
      <c r="H45" s="80"/>
      <c r="I45" s="81"/>
      <c r="J45" s="82"/>
      <c r="K45" s="82"/>
      <c r="L45" s="82"/>
      <c r="M45" s="83">
        <v>612</v>
      </c>
      <c r="N45" s="30"/>
      <c r="O45" s="30"/>
      <c r="P45" s="30"/>
      <c r="Q45" s="30"/>
      <c r="R45" s="30"/>
      <c r="S45" s="30"/>
    </row>
    <row r="46" spans="1:19" ht="16.5" thickBot="1">
      <c r="A46" s="48" t="s">
        <v>30</v>
      </c>
      <c r="B46" s="98" t="s">
        <v>31</v>
      </c>
      <c r="C46" s="116" t="s">
        <v>117</v>
      </c>
      <c r="D46" s="85">
        <v>80</v>
      </c>
      <c r="E46" s="85">
        <f>D46-F46</f>
        <v>40</v>
      </c>
      <c r="F46" s="85">
        <v>40</v>
      </c>
      <c r="G46" s="85">
        <v>40</v>
      </c>
      <c r="H46" s="80"/>
      <c r="I46" s="81"/>
      <c r="J46" s="117"/>
      <c r="K46" s="117">
        <v>14</v>
      </c>
      <c r="L46" s="117">
        <v>16</v>
      </c>
      <c r="M46" s="117">
        <v>10</v>
      </c>
      <c r="N46" s="30"/>
      <c r="O46" s="30"/>
      <c r="P46" s="30"/>
      <c r="Q46" s="30"/>
      <c r="R46" s="30"/>
      <c r="S46" s="30"/>
    </row>
    <row r="47" spans="1:19" ht="16.5" thickBot="1">
      <c r="A47" s="193" t="s">
        <v>10</v>
      </c>
      <c r="B47" s="194"/>
      <c r="C47" s="55" t="s">
        <v>189</v>
      </c>
      <c r="D47" s="118">
        <f aca="true" t="shared" si="11" ref="D47:M47">SUM(D46,D36,D31,D9)</f>
        <v>5564</v>
      </c>
      <c r="E47" s="118">
        <f t="shared" si="11"/>
        <v>1388</v>
      </c>
      <c r="F47" s="118">
        <f>SUM(F46,F36,F31,F9)</f>
        <v>4176</v>
      </c>
      <c r="G47" s="118">
        <f>SUM(G46,G36,G31,G9)</f>
        <v>1538</v>
      </c>
      <c r="H47" s="85">
        <f t="shared" si="11"/>
        <v>612</v>
      </c>
      <c r="I47" s="85">
        <f t="shared" si="11"/>
        <v>828</v>
      </c>
      <c r="J47" s="85">
        <f t="shared" si="11"/>
        <v>612</v>
      </c>
      <c r="K47" s="85">
        <f t="shared" si="11"/>
        <v>792</v>
      </c>
      <c r="L47" s="48">
        <f t="shared" si="11"/>
        <v>612</v>
      </c>
      <c r="M47" s="148">
        <f t="shared" si="11"/>
        <v>720</v>
      </c>
      <c r="N47" s="150"/>
      <c r="O47" s="30"/>
      <c r="P47" s="30"/>
      <c r="Q47" s="30"/>
      <c r="R47" s="30"/>
      <c r="S47" s="30"/>
    </row>
    <row r="48" spans="1:19" ht="32.25" thickBot="1">
      <c r="A48" s="53" t="s">
        <v>32</v>
      </c>
      <c r="B48" s="106" t="s">
        <v>144</v>
      </c>
      <c r="C48" s="80"/>
      <c r="D48" s="85"/>
      <c r="E48" s="80"/>
      <c r="F48" s="80"/>
      <c r="G48" s="80"/>
      <c r="H48" s="80"/>
      <c r="I48" s="99"/>
      <c r="J48" s="119"/>
      <c r="K48" s="119"/>
      <c r="L48" s="120"/>
      <c r="M48" s="120" t="s">
        <v>165</v>
      </c>
      <c r="N48" s="30"/>
      <c r="O48" s="30"/>
      <c r="P48" s="30"/>
      <c r="Q48" s="30"/>
      <c r="R48" s="30"/>
      <c r="S48" s="30"/>
    </row>
    <row r="49" spans="1:19" ht="30" customHeight="1" thickBot="1">
      <c r="A49" s="179" t="s">
        <v>161</v>
      </c>
      <c r="B49" s="180"/>
      <c r="C49" s="180"/>
      <c r="D49" s="180"/>
      <c r="E49" s="181"/>
      <c r="F49" s="176" t="s">
        <v>10</v>
      </c>
      <c r="G49" s="121" t="s">
        <v>33</v>
      </c>
      <c r="H49" s="151">
        <f>H9+H31+H39+H43+H46</f>
        <v>612</v>
      </c>
      <c r="I49" s="151">
        <f>I9+I31+I39+I43+I46</f>
        <v>684</v>
      </c>
      <c r="J49" s="151">
        <f>J9+J31+J39+J43+J46</f>
        <v>504</v>
      </c>
      <c r="K49" s="151">
        <f>K9+K31+K39+K43+K46</f>
        <v>612</v>
      </c>
      <c r="L49" s="151">
        <f>L9+L31+L39+L43+L46</f>
        <v>252</v>
      </c>
      <c r="M49" s="151">
        <f>M9+M31+M39+M43+M46</f>
        <v>108</v>
      </c>
      <c r="N49" s="164"/>
      <c r="O49" s="35"/>
      <c r="P49" s="207"/>
      <c r="Q49" s="30"/>
      <c r="R49" s="30"/>
      <c r="S49" s="30"/>
    </row>
    <row r="50" spans="1:19" ht="33.75" customHeight="1" thickBot="1">
      <c r="A50" s="182" t="s">
        <v>145</v>
      </c>
      <c r="B50" s="183"/>
      <c r="C50" s="183"/>
      <c r="D50" s="183"/>
      <c r="E50" s="184"/>
      <c r="F50" s="177"/>
      <c r="G50" s="122" t="s">
        <v>34</v>
      </c>
      <c r="H50" s="85">
        <f>SUM(H40,H44)</f>
        <v>0</v>
      </c>
      <c r="I50" s="149">
        <f>SUM(I40,I44)</f>
        <v>144</v>
      </c>
      <c r="J50" s="149">
        <f>SUM(J40,J44)</f>
        <v>108</v>
      </c>
      <c r="K50" s="149">
        <f>SUM(K40,K44)</f>
        <v>72</v>
      </c>
      <c r="L50" s="149">
        <f>SUM(L40,L44)</f>
        <v>72</v>
      </c>
      <c r="M50" s="149">
        <f>SUM(M40,M44)</f>
        <v>0</v>
      </c>
      <c r="N50" s="30"/>
      <c r="O50" s="35"/>
      <c r="P50" s="207"/>
      <c r="Q50" s="30"/>
      <c r="R50" s="30"/>
      <c r="S50" s="30"/>
    </row>
    <row r="51" spans="1:19" ht="30" customHeight="1" thickBot="1">
      <c r="A51" s="195" t="s">
        <v>162</v>
      </c>
      <c r="B51" s="196"/>
      <c r="C51" s="196"/>
      <c r="D51" s="196"/>
      <c r="E51" s="197"/>
      <c r="F51" s="177"/>
      <c r="G51" s="122" t="s">
        <v>35</v>
      </c>
      <c r="H51" s="53">
        <f>SUM(H41,H45)</f>
        <v>0</v>
      </c>
      <c r="I51" s="53">
        <f>SUM(I41,I45)</f>
        <v>0</v>
      </c>
      <c r="J51" s="53">
        <f>SUM(J41,J45)</f>
        <v>0</v>
      </c>
      <c r="K51" s="53">
        <f>SUM(K41,K45)</f>
        <v>108</v>
      </c>
      <c r="L51" s="53">
        <f>SUM(L41,L45)</f>
        <v>288</v>
      </c>
      <c r="M51" s="53">
        <f>SUM(M41,M45)</f>
        <v>612</v>
      </c>
      <c r="N51" s="30"/>
      <c r="O51" s="35"/>
      <c r="P51" s="207"/>
      <c r="Q51" s="30"/>
      <c r="R51" s="30"/>
      <c r="S51" s="30"/>
    </row>
    <row r="52" spans="1:19" ht="16.5" thickBot="1">
      <c r="A52" s="201" t="s">
        <v>163</v>
      </c>
      <c r="B52" s="202"/>
      <c r="C52" s="202"/>
      <c r="D52" s="202"/>
      <c r="E52" s="203"/>
      <c r="F52" s="177"/>
      <c r="G52" s="121" t="s">
        <v>48</v>
      </c>
      <c r="H52" s="85">
        <f>_xlfn.COUNTIFS(C11:C46,"Э,-,-,-,-,-")</f>
        <v>0</v>
      </c>
      <c r="I52" s="85">
        <f>_xlfn.COUNTIFS(C11:C46,"-,Э,-,-,-,-")</f>
        <v>1</v>
      </c>
      <c r="J52" s="85">
        <f>_xlfn.COUNTIFS(C11:C46,"-,-,Э,-,-,-")</f>
        <v>0</v>
      </c>
      <c r="K52" s="85">
        <f>_xlfn.COUNTIFS(C11:C46,"-,-,-,Э,-,-")</f>
        <v>2</v>
      </c>
      <c r="L52" s="85">
        <f>_xlfn.COUNTIFS(C11:C46,"-,-,-,-,Э,-")</f>
        <v>2</v>
      </c>
      <c r="M52" s="149">
        <f>_xlfn.COUNTIFS(C11:C46,"-,-,-,-,-,Э")</f>
        <v>1</v>
      </c>
      <c r="N52" s="30"/>
      <c r="O52" s="30"/>
      <c r="P52" s="30"/>
      <c r="Q52" s="30"/>
      <c r="R52" s="30"/>
      <c r="S52" s="30"/>
    </row>
    <row r="53" spans="1:19" ht="19.5" customHeight="1" thickBot="1">
      <c r="A53" s="201" t="s">
        <v>164</v>
      </c>
      <c r="B53" s="202"/>
      <c r="C53" s="202"/>
      <c r="D53" s="202"/>
      <c r="E53" s="203"/>
      <c r="F53" s="177"/>
      <c r="G53" s="123" t="s">
        <v>49</v>
      </c>
      <c r="H53" s="85">
        <f>_xlfn.COUNTIFS(C11:C46,"ДЗ,-,-,-,-,-")</f>
        <v>1</v>
      </c>
      <c r="I53" s="85">
        <f>_xlfn.COUNTIFS(C11:C47,"-,ДЗ,-,-,-,-")</f>
        <v>5</v>
      </c>
      <c r="J53" s="85">
        <f>_xlfn.COUNTIFS(C11:C47,"-,-,ДЗ,-,-,-")</f>
        <v>2</v>
      </c>
      <c r="K53" s="85">
        <f>_xlfn.COUNTIFS(C11:C47,"-,-,-,ДЗ,-,-")</f>
        <v>8</v>
      </c>
      <c r="L53" s="85">
        <f>_xlfn.COUNTIFS(C11:C47,"-,-,-,-,ДЗ,-")</f>
        <v>3</v>
      </c>
      <c r="M53" s="149">
        <f>_xlfn.COUNTIFS(C11:C46,"-,-,-,-,-,ДЗ")</f>
        <v>1</v>
      </c>
      <c r="N53" s="30"/>
      <c r="O53" s="30"/>
      <c r="P53" s="30"/>
      <c r="Q53" s="30"/>
      <c r="R53" s="30"/>
      <c r="S53" s="30"/>
    </row>
    <row r="54" spans="1:19" ht="16.5" thickBot="1">
      <c r="A54" s="204"/>
      <c r="B54" s="205"/>
      <c r="C54" s="205"/>
      <c r="D54" s="205"/>
      <c r="E54" s="206"/>
      <c r="F54" s="178"/>
      <c r="G54" s="123" t="s">
        <v>50</v>
      </c>
      <c r="H54" s="85">
        <f>_xlfn.COUNTIFS(C11:C46,"З,-,-,-,-,-")</f>
        <v>0</v>
      </c>
      <c r="I54" s="85">
        <f>_xlfn.COUNTIFS(C11:C46,"-,З,-,-,-,-")</f>
        <v>0</v>
      </c>
      <c r="J54" s="85">
        <f>_xlfn.COUNTIFS(C11:C46,"-,-,З,-,-,-")</f>
        <v>0</v>
      </c>
      <c r="K54" s="85">
        <f>_xlfn.COUNTIFS(C11:C46,"-,-,-,З,-,-")</f>
        <v>0</v>
      </c>
      <c r="L54" s="85">
        <f>_xlfn.COUNTIFS(C11:C46,"-,-,-,-,З,-")</f>
        <v>2</v>
      </c>
      <c r="M54" s="149">
        <f>_xlfn.COUNTIFS(C11:C46,"-,-,-,-,-,З")</f>
        <v>1</v>
      </c>
      <c r="N54" s="30"/>
      <c r="O54" s="30"/>
      <c r="P54" s="30"/>
      <c r="Q54" s="30"/>
      <c r="R54" s="30"/>
      <c r="S54" s="30"/>
    </row>
    <row r="55" spans="14:19" ht="15">
      <c r="N55" s="36"/>
      <c r="O55" s="30"/>
      <c r="P55" s="30"/>
      <c r="Q55" s="30"/>
      <c r="R55" s="30"/>
      <c r="S55" s="30"/>
    </row>
    <row r="58" spans="2:4" ht="15">
      <c r="B58" t="s">
        <v>193</v>
      </c>
      <c r="C58" s="167">
        <f>(G47+N50+N51)/F47*100</f>
        <v>36.82950191570881</v>
      </c>
      <c r="D58" t="s">
        <v>194</v>
      </c>
    </row>
  </sheetData>
  <sheetProtection/>
  <mergeCells count="23">
    <mergeCell ref="A52:E52"/>
    <mergeCell ref="A53:E53"/>
    <mergeCell ref="A54:E54"/>
    <mergeCell ref="P49:P51"/>
    <mergeCell ref="H2:M2"/>
    <mergeCell ref="J3:K3"/>
    <mergeCell ref="L3:M3"/>
    <mergeCell ref="A1:L1"/>
    <mergeCell ref="F3:G3"/>
    <mergeCell ref="B2:B7"/>
    <mergeCell ref="F49:F54"/>
    <mergeCell ref="A49:E49"/>
    <mergeCell ref="A50:E50"/>
    <mergeCell ref="H3:I3"/>
    <mergeCell ref="F4:F7"/>
    <mergeCell ref="G4:G7"/>
    <mergeCell ref="A47:B47"/>
    <mergeCell ref="A2:A7"/>
    <mergeCell ref="C2:C7"/>
    <mergeCell ref="A51:E51"/>
    <mergeCell ref="D2:G2"/>
    <mergeCell ref="D3:D7"/>
    <mergeCell ref="E3:E7"/>
  </mergeCells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75" r:id="rId1"/>
  <rowBreaks count="1" manualBreakCount="1">
    <brk id="30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B28" sqref="B28"/>
    </sheetView>
  </sheetViews>
  <sheetFormatPr defaultColWidth="9.140625" defaultRowHeight="15"/>
  <cols>
    <col min="2" max="2" width="96.8515625" style="0" customWidth="1"/>
  </cols>
  <sheetData>
    <row r="1" spans="1:2" ht="40.5" customHeight="1" thickBot="1">
      <c r="A1" s="212" t="s">
        <v>53</v>
      </c>
      <c r="B1" s="212"/>
    </row>
    <row r="2" spans="1:2" ht="19.5" thickBot="1">
      <c r="A2" s="9" t="s">
        <v>51</v>
      </c>
      <c r="B2" s="9" t="s">
        <v>52</v>
      </c>
    </row>
    <row r="3" spans="1:2" ht="19.5" thickBot="1">
      <c r="A3" s="21"/>
      <c r="B3" s="22" t="s">
        <v>73</v>
      </c>
    </row>
    <row r="4" spans="1:2" ht="19.5" thickBot="1">
      <c r="A4" s="24">
        <v>1</v>
      </c>
      <c r="B4" s="39" t="s">
        <v>195</v>
      </c>
    </row>
    <row r="5" spans="1:2" ht="19.5" thickBot="1">
      <c r="A5" s="24">
        <v>2</v>
      </c>
      <c r="B5" s="39" t="s">
        <v>196</v>
      </c>
    </row>
    <row r="6" spans="1:2" ht="19.5" thickBot="1">
      <c r="A6" s="24">
        <v>3</v>
      </c>
      <c r="B6" s="39" t="s">
        <v>197</v>
      </c>
    </row>
    <row r="7" spans="1:2" ht="19.5" thickBot="1">
      <c r="A7" s="24">
        <v>4</v>
      </c>
      <c r="B7" s="39" t="s">
        <v>198</v>
      </c>
    </row>
    <row r="8" spans="1:2" ht="19.5" thickBot="1">
      <c r="A8" s="24">
        <v>5</v>
      </c>
      <c r="B8" s="39" t="s">
        <v>199</v>
      </c>
    </row>
    <row r="9" spans="1:2" ht="19.5" thickBot="1">
      <c r="A9" s="24">
        <v>6</v>
      </c>
      <c r="B9" s="39" t="s">
        <v>200</v>
      </c>
    </row>
    <row r="10" spans="1:2" ht="19.5" thickBot="1">
      <c r="A10" s="24">
        <v>7</v>
      </c>
      <c r="B10" s="39" t="s">
        <v>126</v>
      </c>
    </row>
    <row r="11" spans="1:2" ht="19.5" thickBot="1">
      <c r="A11" s="24">
        <v>8</v>
      </c>
      <c r="B11" s="23" t="s">
        <v>127</v>
      </c>
    </row>
    <row r="12" spans="1:2" ht="19.5" thickBot="1">
      <c r="A12" s="25"/>
      <c r="B12" s="22" t="s">
        <v>74</v>
      </c>
    </row>
    <row r="13" spans="1:2" ht="19.5" thickBot="1">
      <c r="A13" s="25">
        <v>1</v>
      </c>
      <c r="B13" s="23" t="s">
        <v>128</v>
      </c>
    </row>
    <row r="14" spans="1:2" ht="19.5" thickBot="1">
      <c r="A14" s="25"/>
      <c r="B14" s="22" t="s">
        <v>75</v>
      </c>
    </row>
    <row r="15" spans="1:2" ht="19.5" thickBot="1">
      <c r="A15" s="25">
        <v>1</v>
      </c>
      <c r="B15" s="23" t="s">
        <v>76</v>
      </c>
    </row>
    <row r="16" spans="1:2" ht="19.5" thickBot="1">
      <c r="A16" s="25">
        <v>2</v>
      </c>
      <c r="B16" s="23" t="s">
        <v>82</v>
      </c>
    </row>
    <row r="17" spans="1:2" ht="19.5" thickBot="1">
      <c r="A17" s="25">
        <v>3</v>
      </c>
      <c r="B17" s="23" t="s">
        <v>78</v>
      </c>
    </row>
    <row r="18" spans="1:2" ht="19.5" thickBot="1">
      <c r="A18" s="25"/>
      <c r="B18" s="22" t="s">
        <v>77</v>
      </c>
    </row>
    <row r="19" spans="1:2" ht="19.5" thickBot="1">
      <c r="A19" s="25">
        <v>1</v>
      </c>
      <c r="B19" s="23" t="s">
        <v>80</v>
      </c>
    </row>
    <row r="20" spans="1:2" ht="19.5" thickBot="1">
      <c r="A20" s="25">
        <v>2</v>
      </c>
      <c r="B20" s="23" t="s">
        <v>81</v>
      </c>
    </row>
    <row r="21" spans="1:2" ht="19.5" thickBot="1">
      <c r="A21" s="25">
        <v>3</v>
      </c>
      <c r="B21" s="23" t="s">
        <v>79</v>
      </c>
    </row>
    <row r="29" ht="15">
      <c r="B29" t="s">
        <v>177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3">
      <selection activeCell="A14" sqref="A14"/>
    </sheetView>
  </sheetViews>
  <sheetFormatPr defaultColWidth="9.140625" defaultRowHeight="15"/>
  <cols>
    <col min="1" max="1" width="150.00390625" style="0" customWidth="1"/>
  </cols>
  <sheetData>
    <row r="1" ht="18.75">
      <c r="A1" s="1" t="s">
        <v>54</v>
      </c>
    </row>
    <row r="2" s="11" customFormat="1" ht="112.5">
      <c r="A2" s="12" t="s">
        <v>83</v>
      </c>
    </row>
    <row r="3" s="11" customFormat="1" ht="18.75">
      <c r="A3" s="12"/>
    </row>
    <row r="4" s="11" customFormat="1" ht="15">
      <c r="A4" s="13"/>
    </row>
    <row r="5" s="11" customFormat="1" ht="18.75">
      <c r="A5" s="14" t="s">
        <v>55</v>
      </c>
    </row>
    <row r="6" s="11" customFormat="1" ht="18.75">
      <c r="A6" s="15" t="s">
        <v>56</v>
      </c>
    </row>
    <row r="7" s="11" customFormat="1" ht="18.75">
      <c r="A7" s="15" t="s">
        <v>57</v>
      </c>
    </row>
    <row r="8" s="11" customFormat="1" ht="37.5">
      <c r="A8" s="15" t="s">
        <v>58</v>
      </c>
    </row>
    <row r="9" s="11" customFormat="1" ht="18.75">
      <c r="A9" s="15" t="s">
        <v>59</v>
      </c>
    </row>
    <row r="10" s="11" customFormat="1" ht="22.5" customHeight="1">
      <c r="A10" s="15" t="s">
        <v>60</v>
      </c>
    </row>
    <row r="11" s="11" customFormat="1" ht="37.5">
      <c r="A11" s="15" t="s">
        <v>61</v>
      </c>
    </row>
    <row r="12" s="11" customFormat="1" ht="18.75">
      <c r="A12" s="15" t="s">
        <v>62</v>
      </c>
    </row>
    <row r="13" s="11" customFormat="1" ht="18.75">
      <c r="A13" s="16" t="s">
        <v>63</v>
      </c>
    </row>
    <row r="14" s="11" customFormat="1" ht="18.75">
      <c r="A14" s="17"/>
    </row>
    <row r="15" s="11" customFormat="1" ht="18.75">
      <c r="A15" s="17"/>
    </row>
    <row r="16" s="11" customFormat="1" ht="18.75">
      <c r="A16" s="17" t="s">
        <v>64</v>
      </c>
    </row>
    <row r="17" s="11" customFormat="1" ht="56.25">
      <c r="A17" s="18" t="s">
        <v>65</v>
      </c>
    </row>
    <row r="18" s="11" customFormat="1" ht="56.25">
      <c r="A18" s="14" t="s">
        <v>66</v>
      </c>
    </row>
    <row r="19" s="11" customFormat="1" ht="37.5">
      <c r="A19" s="19" t="s">
        <v>67</v>
      </c>
    </row>
    <row r="20" s="11" customFormat="1" ht="18.75">
      <c r="A20" s="19" t="s">
        <v>68</v>
      </c>
    </row>
    <row r="21" s="11" customFormat="1" ht="57">
      <c r="A21" s="20" t="s">
        <v>69</v>
      </c>
    </row>
    <row r="22" s="11" customFormat="1" ht="18.75">
      <c r="A22" s="14"/>
    </row>
    <row r="23" s="11" customFormat="1" ht="37.5">
      <c r="A23" s="14" t="s">
        <v>70</v>
      </c>
    </row>
    <row r="24" s="11" customFormat="1" ht="15"/>
    <row r="25" s="11" customFormat="1" ht="15"/>
    <row r="26" s="11" customFormat="1" ht="15"/>
    <row r="27" s="11" customFormat="1" ht="15"/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2019-04-15T10:19:36Z</cp:lastPrinted>
  <dcterms:created xsi:type="dcterms:W3CDTF">2011-04-26T19:29:53Z</dcterms:created>
  <dcterms:modified xsi:type="dcterms:W3CDTF">2019-05-23T11:07:46Z</dcterms:modified>
  <cp:category/>
  <cp:version/>
  <cp:contentType/>
  <cp:contentStatus/>
</cp:coreProperties>
</file>