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0"/>
  </bookViews>
  <sheets>
    <sheet name="Титул" sheetId="1" r:id="rId1"/>
    <sheet name="График" sheetId="2" r:id="rId2"/>
    <sheet name="План" sheetId="3" r:id="rId3"/>
    <sheet name="Кабинеты" sheetId="4" r:id="rId4"/>
    <sheet name="Пояснительная" sheetId="5" r:id="rId5"/>
  </sheets>
  <definedNames>
    <definedName name="_ftn1" localSheetId="0">'Титул'!#REF!</definedName>
    <definedName name="_ftnref1" localSheetId="0">'Титул'!#REF!</definedName>
    <definedName name="_xlfn.COUNTIFS" hidden="1">#NAME?</definedName>
    <definedName name="_xlnm.Print_Area" localSheetId="2">'План'!$A$1:$M$61</definedName>
    <definedName name="_xlnm.Print_Area" localSheetId="0">'Титул'!$A$1:$A$25</definedName>
  </definedNames>
  <calcPr fullCalcOnLoad="1"/>
</workbook>
</file>

<file path=xl/sharedStrings.xml><?xml version="1.0" encoding="utf-8"?>
<sst xmlns="http://schemas.openxmlformats.org/spreadsheetml/2006/main" count="261" uniqueCount="223">
  <si>
    <t>№</t>
  </si>
  <si>
    <t>Наименование</t>
  </si>
  <si>
    <t>Математика</t>
  </si>
  <si>
    <t>Физическая культура</t>
  </si>
  <si>
    <t>История</t>
  </si>
  <si>
    <t>Иностранный язык</t>
  </si>
  <si>
    <t>Безопасность жизнедеятельности</t>
  </si>
  <si>
    <t>Профессиональные модули</t>
  </si>
  <si>
    <t>ПМ.01</t>
  </si>
  <si>
    <t>МДК.01.01</t>
  </si>
  <si>
    <t>Производственная практика</t>
  </si>
  <si>
    <t>ПМ.02</t>
  </si>
  <si>
    <t>МДК.02.01</t>
  </si>
  <si>
    <t>Учебная практика</t>
  </si>
  <si>
    <t>Формы промежуточной аттестации</t>
  </si>
  <si>
    <t>Всего</t>
  </si>
  <si>
    <t>Обществознание</t>
  </si>
  <si>
    <t>География</t>
  </si>
  <si>
    <t>Естествознание</t>
  </si>
  <si>
    <t>ОБЖ</t>
  </si>
  <si>
    <t>Экономика</t>
  </si>
  <si>
    <t>Право</t>
  </si>
  <si>
    <t>Обучение по дисциплинам и междисциплинарным курсам</t>
  </si>
  <si>
    <t>Промежуточная аттестация</t>
  </si>
  <si>
    <t>Каникулы</t>
  </si>
  <si>
    <t>УЧЕБНЫЙ ПЛАН</t>
  </si>
  <si>
    <t>на базе основного общего образования</t>
  </si>
  <si>
    <t>Форма обучения - очная</t>
  </si>
  <si>
    <t>Курсы</t>
  </si>
  <si>
    <t>I курс</t>
  </si>
  <si>
    <t>II курс</t>
  </si>
  <si>
    <t>III курс</t>
  </si>
  <si>
    <t>Наименование циклов, дисциплин, профессиональных модулей, МДК, практик</t>
  </si>
  <si>
    <t>Учебная нагрузка обучающихся (час.)</t>
  </si>
  <si>
    <t>максимальная</t>
  </si>
  <si>
    <t xml:space="preserve">самостоятельная учебная работа </t>
  </si>
  <si>
    <t>всего занятий</t>
  </si>
  <si>
    <t>О.00</t>
  </si>
  <si>
    <t>П.00</t>
  </si>
  <si>
    <t>ОП.00</t>
  </si>
  <si>
    <t>ПМ.00</t>
  </si>
  <si>
    <t>ПП.01</t>
  </si>
  <si>
    <t>ПП.02</t>
  </si>
  <si>
    <t>дисциплин и МДК</t>
  </si>
  <si>
    <t>учебной практики</t>
  </si>
  <si>
    <t>дифф. зачетов</t>
  </si>
  <si>
    <t>зачетов</t>
  </si>
  <si>
    <t xml:space="preserve">4. Перечень кабинетов, лабораторий, мастерских и др. для подготовки специальности СПО </t>
  </si>
  <si>
    <t>Кабинеты:</t>
  </si>
  <si>
    <t>Лаборатории:</t>
  </si>
  <si>
    <t>Спортивный комплекс:</t>
  </si>
  <si>
    <t>Залы:</t>
  </si>
  <si>
    <t>социально-экономических дисциплин;</t>
  </si>
  <si>
    <t xml:space="preserve">иностранного языка; </t>
  </si>
  <si>
    <t xml:space="preserve">математики;  </t>
  </si>
  <si>
    <t xml:space="preserve">экономики организации; </t>
  </si>
  <si>
    <t>статистики;</t>
  </si>
  <si>
    <t>менеджмента;</t>
  </si>
  <si>
    <t xml:space="preserve">маркетинга; </t>
  </si>
  <si>
    <t>документационного обеспечения управления;</t>
  </si>
  <si>
    <t>правового обеспечения профессиональной деятельности;</t>
  </si>
  <si>
    <t>бухгалтерского учета;</t>
  </si>
  <si>
    <t>финансов, налогов и налогообложения;</t>
  </si>
  <si>
    <t>стандартизации, метрологии  и подтверждения соответствия;</t>
  </si>
  <si>
    <t>междисциплинарных курсов.</t>
  </si>
  <si>
    <t>организации коммерческой деятельности и логистики;</t>
  </si>
  <si>
    <t>безопасности жизнедеятельности;</t>
  </si>
  <si>
    <t>информационных технологий в профессиональной в деятельности;</t>
  </si>
  <si>
    <t>технического оснащения торговых организаций и охраны труда;</t>
  </si>
  <si>
    <t>товароведения.</t>
  </si>
  <si>
    <t>спортивный зал;</t>
  </si>
  <si>
    <t>открытый стадион широкого профиля с элементами полосы препятствий;</t>
  </si>
  <si>
    <t>библиотека, читальный зал с выходом в сеть Интернет;</t>
  </si>
  <si>
    <t>актовый зал.</t>
  </si>
  <si>
    <t>русского языка и литературы</t>
  </si>
  <si>
    <t>естествознания</t>
  </si>
  <si>
    <t>истории</t>
  </si>
  <si>
    <t>1. Пояснительная записка</t>
  </si>
  <si>
    <t>1.1. Нормативная база реализации ОПОП ОУ</t>
  </si>
  <si>
    <t>1.2. Организация учебного процесса и режим занятий</t>
  </si>
  <si>
    <t>Общеобразовательный цикл основной профессиональной образовательной программы НПО или СПО формируется в соответствии с Разъяснениями по реализации федерального государственного образовательного стандарта среднего (полного) общего образования (профильное обучение) в пределах основных профессиональных образовательных программ начального профессионального или среднего профессионального образования, формируемых на основе федерального государственного образовательного стандарта начального профессионального и среднего профессионального образования (подробнее см. Разъяснение по реализации федерального государственного образовательного стандарта среднего (полного) общего образования (профильное обучение) в пределах основных профессиональных образовательных программ начального профессионального или среднего профессионального образования, формируемых на основе федерального государственного образовательного стандарта начального профессионального и среднего профессионального образования).</t>
  </si>
  <si>
    <t>1.4. Формирование вариативной части ОПОП</t>
  </si>
  <si>
    <t>Образовательное учреждение вправе вводить дополнительные элементы в структуру и содержание ОПОП с учетом нормативных сроков ее реализации. Вновь введенные образовательным учреждением элементы ОПОП – учебные дисциплины, МДК и профессиональные модули – должны продолжать перечень и индексацию элементов, зафиксированных в ФГОС. При обозначении дополнительных элементов, введенных за счет вариативной части ОПОП, литера «В» в цифро-буквенных кодах не используется.</t>
  </si>
  <si>
    <t>Следует обосновать использование вариативной части для введения новых элементов и/или увеличения объема времени, отведенного на освоение дисциплин и профессиональных модулей обязательной части ОПОП. Например, возможным основанием для введения новых элементов, является запрос работодателя на дополнительные результаты освоения ОПОП, не предусмотренные ФГОС, а основанием для изменения объема времени освоения программ отдельных дисциплин и профессиональных модулей является уровень подготовленности обучающихся.</t>
  </si>
  <si>
    <t>1.5. Порядок аттестации обучающихся</t>
  </si>
  <si>
    <t>Описывается организация промежуточной и государственной (итоговой) аттестации обучающихся:</t>
  </si>
  <si>
    <t>1.6. Другое</t>
  </si>
  <si>
    <t>Образовательное учреждение может включить в пояснительную записку другие характеристики ОПОП ОУ</t>
  </si>
  <si>
    <t xml:space="preserve">Начало учебных занятий - 1 сентября. Организация учебного процесса предусмотрена по шестидневной учебной неделе. 
Максимальный объем учебной нагрузки обучающихся составляет 54 академических часа в неделю, включая все виды аудиторной и внеаудиторной (самостоятельной) учебной работы по освоению основной профессиональной образовательной программы. Объем обязательной аудиторной учебной нагрузки обучающихся при очной форме обучения составляет 36 академических часов в неделю.
Продолжительность учебных занятий составляет 45 мин, в расписании учебные занятия группируются парами. Предусмотрена одна курсовая работа внутри профессионального модуля ПМ.01«Организация и управление торгово-сбытовой деятельностью» (МДК.01.02 «Организация торговли") в объеме 20 часов обязательных учебных занятий. 
Общий объем каникулярного времени в учебном году составляет 10-1 1 недель, в том числе не менее двух недель в зимний период. 
Консультации для обучающихся предусматриваются в объеме 100 часов на учебную группу на каждый учебный год. Формы их проведения – групповые и индивидуальные в устной форме.
В ходе освоения и по завершению освоения дисциплин проводятся зачеты, дифференцированные зачеты и экзамены. Проведение дифференцированных зачетов предусматривается за счет времени, отведенного на изучение соответствующей дисциплины.
Согласно ФГОС СПО объем обязательной части циклов основной профессиональной образовательной программы составляет 2214 часов, в том числе 1476 часов обязательных учебных занятий. На вариативную часть ОПОП выделено 972 часа, в том числе 648 часов обязательных учебных занятий.
По дисциплине «Физическая культура» еженедельно предусмотрены 2 часа самостоятельной учебной нагрузки, включая игровые виды подготовки за счет различных форм внеаудиторных занятий в спортивных клубах и секциях. 
Для подгрупп девушек 48 часов (70% учебного времени), отведенного на изучение основ военной службы, в рамках дисциплины «Безопасность жизнедеятельности» используется на освоение основ медицинских знаний.
На втором курсе в первую неделю летних каникул предусмотрено проведение учебных сборов для юношей (согласно пункта 1 статьи 13 ФЗ «О воинской обязанности и военной службе»).
Профессиональные модули завершаются учебной и производственной практикой. Учебная практика проводится рассредоточено в 3 семестре при изучении модуля ПМ. 04. «Выполнение работ по одной или нескольким профессиям рабочих, должностям служащих» в объеме 180 часов. Производственная практика (по профилю специальности) реализуется концентрированно при освоении студентами профессиональных компетенций по окончании теоретического обучения в рамках профессиональных модулей: 
ПМ.01. «Организация и управление торгово-сбытовой деятельностью» - 72 часа. 
ПМ.02. «Организация и проведение экономической и маркетинговой деятельности»  - 36 часов. 
ПМ. 03. «Управление ассортиментом, оценка качества и обеспечение сохраняемости товаров» - 72 часа. 
Оценка итогов практики проводится с учетом результатов, подтверждаемых документами организаций. Производственная практика завершается зачетом для обучающихся при освоении общих и профессиональных компетенций. Производственная практика проводится в известных крупных торговых организациях, направление деятельности которых соответствует профилю подготовки обучающихся.
Преддипломная практика 144 часа проводится в 6 семестре по окончании теоретического обучения и по завершении учебной и производственной (по профилю специальности) практики. 
Государственная (итоговая) аттестация включает подготовку и защиту выпускной квалификационной работы – дипломной работы. Тема дипломных работ соответствует содержанию одного или нескольких профессиональных модулей. Требования к содержанию, объему и структуре выпускной квалификационной работы определяются па основании Положения о государственной (итоговой) аттестации выпускников.
</t>
  </si>
  <si>
    <t>Республики Марий Эл "Волжский индустриально-технологический техникум"</t>
  </si>
  <si>
    <t xml:space="preserve">  Настоящий учебный план основной профессиональной образовательной программы среднего профессионального образования Государственного бюджетного учреждения среднего  профессионального образования Республики Марий Эл  «Волжский индустриально-технологический техникум» разработан на основе федерального государственного образовательного стандарта специальности среднего профессионального образования (далее – СПО) 100701 Комерция (по отраслям), утвержденного приказом Министерства образования и науки Российской Федерации № 268 от от 05 апреля 2010 г., зарегистрированного Министерством юстиции (Рег. №.17423 от 01 июня 2010 г), Типового положения об образовательном учреждении среднего профессионального образования (среднем специальном учебном заведении), утвержденного постановлением Правителъства РФ от 18 июля 2008 г. N 543 и на основе федерального государственного образовательного стандарта среднего (полного) общего образования, реализуемого в пределах ОПОП с учетом профиля получаемого профессионального образования.</t>
  </si>
  <si>
    <t>стрелковый тир.</t>
  </si>
  <si>
    <t>Основы проектно-исследовательской деятельности</t>
  </si>
  <si>
    <t>УП.01</t>
  </si>
  <si>
    <t>Учебная практика (производственное обучение)</t>
  </si>
  <si>
    <r>
      <t>-</t>
    </r>
    <r>
      <rPr>
        <sz val="7"/>
        <color indexed="10"/>
        <rFont val="Times New Roman"/>
        <family val="1"/>
      </rPr>
      <t xml:space="preserve">                    </t>
    </r>
    <r>
      <rPr>
        <i/>
        <sz val="12"/>
        <color indexed="10"/>
        <rFont val="Times New Roman"/>
        <family val="1"/>
      </rPr>
      <t>порядок проведения учебной и производственной практики;</t>
    </r>
  </si>
  <si>
    <r>
      <t>-</t>
    </r>
    <r>
      <rPr>
        <sz val="7"/>
        <color indexed="10"/>
        <rFont val="Times New Roman"/>
        <family val="1"/>
      </rPr>
      <t xml:space="preserve">                    </t>
    </r>
    <r>
      <rPr>
        <i/>
        <sz val="12"/>
        <color indexed="10"/>
        <rFont val="Times New Roman"/>
        <family val="1"/>
      </rPr>
      <t>порядок проведения преддипломной практики (для ОПОП СПО);</t>
    </r>
  </si>
  <si>
    <r>
      <t>-</t>
    </r>
    <r>
      <rPr>
        <sz val="7"/>
        <color indexed="10"/>
        <rFont val="Times New Roman"/>
        <family val="1"/>
      </rPr>
      <t xml:space="preserve">                    </t>
    </r>
    <r>
      <rPr>
        <i/>
        <sz val="12"/>
        <color indexed="10"/>
        <rFont val="Times New Roman"/>
        <family val="1"/>
      </rPr>
      <t>организацию консультаций, в т. ч. сведения о распределении часов, выделенных на их проведение;</t>
    </r>
  </si>
  <si>
    <r>
      <t>-</t>
    </r>
    <r>
      <rPr>
        <sz val="7"/>
        <color indexed="10"/>
        <rFont val="Times New Roman"/>
        <family val="1"/>
      </rPr>
      <t xml:space="preserve">                    </t>
    </r>
    <r>
      <rPr>
        <i/>
        <sz val="12"/>
        <color indexed="10"/>
        <rFont val="Times New Roman"/>
        <family val="1"/>
      </rPr>
      <t>время и сроки проведения каникул;</t>
    </r>
  </si>
  <si>
    <r>
      <t>-</t>
    </r>
    <r>
      <rPr>
        <sz val="7"/>
        <color indexed="10"/>
        <rFont val="Times New Roman"/>
        <family val="1"/>
      </rPr>
      <t xml:space="preserve">                    </t>
    </r>
    <r>
      <rPr>
        <i/>
        <sz val="12"/>
        <color indexed="10"/>
        <rFont val="Times New Roman"/>
        <family val="1"/>
      </rPr>
      <t>другие элементы, описывающие существенные характеристики образовательного процесса.</t>
    </r>
  </si>
  <si>
    <r>
      <t xml:space="preserve">1.3. Общеобразовательный цикл </t>
    </r>
    <r>
      <rPr>
        <i/>
        <sz val="14"/>
        <color indexed="10"/>
        <rFont val="Times New Roman"/>
        <family val="1"/>
      </rPr>
      <t>(при наличии)</t>
    </r>
  </si>
  <si>
    <r>
      <t>-</t>
    </r>
    <r>
      <rPr>
        <sz val="7"/>
        <color indexed="10"/>
        <rFont val="Times New Roman"/>
        <family val="1"/>
      </rPr>
      <t xml:space="preserve">              </t>
    </r>
    <r>
      <rPr>
        <i/>
        <sz val="12"/>
        <color indexed="10"/>
        <rFont val="Times New Roman"/>
        <family val="1"/>
      </rPr>
      <t>следует указать формы, порядок и периодичность промежуточной аттестации обучающихся, в том числе наличие или отсутствие сессий (экзаменов, сконцентрированных в рамках календарной недели); выбор форм и их количество следует обосновать;</t>
    </r>
  </si>
  <si>
    <r>
      <t>-</t>
    </r>
    <r>
      <rPr>
        <sz val="7"/>
        <color indexed="10"/>
        <rFont val="Times New Roman"/>
        <family val="1"/>
      </rPr>
      <t xml:space="preserve">              </t>
    </r>
    <r>
      <rPr>
        <i/>
        <sz val="12"/>
        <color indexed="10"/>
        <rFont val="Times New Roman"/>
        <family val="1"/>
      </rPr>
      <t>формы государственной (итоговой) аттестации (далее – ГИА), в т. ч. обязательные (установленные ФГОС) и по выбору образовательного учреждения; порядок подготовки и проведения ГИА.</t>
    </r>
  </si>
  <si>
    <t>Русский язык</t>
  </si>
  <si>
    <t>Астрономия</t>
  </si>
  <si>
    <t>2 нед.</t>
  </si>
  <si>
    <t>УТВЕРЖДАЮ</t>
  </si>
  <si>
    <t xml:space="preserve">Директор ГБПОУ </t>
  </si>
  <si>
    <t>Республики Марий Эл "ВИТТ"</t>
  </si>
  <si>
    <t>_____________________  Д. Н. Серов</t>
  </si>
  <si>
    <t>программы подготовки квалифицированных рабочих, служащих</t>
  </si>
  <si>
    <t>Государственного бюджетного профессионального образовательного учреждения</t>
  </si>
  <si>
    <t xml:space="preserve">по профессии среднего профессионального образования </t>
  </si>
  <si>
    <t xml:space="preserve">                                                                                                                                                                              </t>
  </si>
  <si>
    <t>Срок получения СПО по ППКРС  – 2 года 10 мес.</t>
  </si>
  <si>
    <t xml:space="preserve">Профиль получаемого профессионального образования при реализации </t>
  </si>
  <si>
    <t>программы среднего общего образования- социально-экономический</t>
  </si>
  <si>
    <t xml:space="preserve">38.01.02 Продавец, контролер-кассир </t>
  </si>
  <si>
    <t xml:space="preserve">Квалификация -продавец продовольственных товаров -                                                                                                                                      продавец непродовольственных товаров - контролер-кассир                                                                                                                                                                                                                  
</t>
  </si>
  <si>
    <t>1. Сводные данные по бюджету времени (в неделях)</t>
  </si>
  <si>
    <t>Государственная итоговая аттестация</t>
  </si>
  <si>
    <t>Всего (по курсам)</t>
  </si>
  <si>
    <t xml:space="preserve">2. План учебного процесса </t>
  </si>
  <si>
    <t xml:space="preserve"> Индекс</t>
  </si>
  <si>
    <t>Распределение обязательной аудиторной нагрузки по курсам</t>
  </si>
  <si>
    <t>Обязательная аудиторная</t>
  </si>
  <si>
    <t>I I курс</t>
  </si>
  <si>
    <t>I I I курс</t>
  </si>
  <si>
    <t>в т. ч. лаб. и практ. занятий</t>
  </si>
  <si>
    <t>1 семестр</t>
  </si>
  <si>
    <t>2 семестр</t>
  </si>
  <si>
    <t>нед.</t>
  </si>
  <si>
    <t>Общеобразовательный учебный цикл</t>
  </si>
  <si>
    <t>ОДБ.00</t>
  </si>
  <si>
    <t>Общеобразовательные дисциплины базовые</t>
  </si>
  <si>
    <t>ОДБ.01</t>
  </si>
  <si>
    <t>ОДБ.02</t>
  </si>
  <si>
    <t>Литература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</si>
  <si>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</si>
  <si>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</si>
  <si>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</si>
  <si>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</si>
  <si>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</si>
  <si>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</si>
  <si>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</si>
  <si>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ОДБ.10</t>
  </si>
  <si>
    <t>ОДБ.11</t>
  </si>
  <si>
    <t>Экология</t>
  </si>
  <si>
    <t>ОДП.00</t>
  </si>
  <si>
    <t>Общеобразовательные дисциплины профильные</t>
  </si>
  <si>
    <t>ОДП.01</t>
  </si>
  <si>
    <t>ОДП.02</t>
  </si>
  <si>
    <t>Информатика</t>
  </si>
  <si>
    <t>ОДП.03</t>
  </si>
  <si>
    <t>ОДП.04</t>
  </si>
  <si>
    <t>УДД.00</t>
  </si>
  <si>
    <t xml:space="preserve">Дополнительные учебные дисциплины </t>
  </si>
  <si>
    <t>УДД.01</t>
  </si>
  <si>
    <t>Учись учиться</t>
  </si>
  <si>
    <t>УДД.02</t>
  </si>
  <si>
    <t>Адаптация выпускника на рынке труда</t>
  </si>
  <si>
    <t>УДД.03</t>
  </si>
  <si>
    <t xml:space="preserve">Общепрофессиональный учебный цикл </t>
  </si>
  <si>
    <t>ОПД.01</t>
  </si>
  <si>
    <t>ОПД.02</t>
  </si>
  <si>
    <t>ОПД.03</t>
  </si>
  <si>
    <t>ОПД.04</t>
  </si>
  <si>
    <t xml:space="preserve">Профессиональный учебный цикл </t>
  </si>
  <si>
    <t>ФК.00</t>
  </si>
  <si>
    <t>ГИА</t>
  </si>
  <si>
    <t>Консультации предусматриваются из расчета 4 часа на одного обучающегося на каждый учебный год</t>
  </si>
  <si>
    <t>Государственная итоговая аттестация:</t>
  </si>
  <si>
    <t>Защита выпускной квалификационной работы - выпускная практическая</t>
  </si>
  <si>
    <t xml:space="preserve">производств. практики </t>
  </si>
  <si>
    <t xml:space="preserve"> квалификационная работа и письменная экзаменационная работа</t>
  </si>
  <si>
    <t>экзаменов</t>
  </si>
  <si>
    <t>с 18.06 по 30.06 (2 нед.)</t>
  </si>
  <si>
    <t>Основы деловой культуры</t>
  </si>
  <si>
    <t>Основы бухгалтерского учета</t>
  </si>
  <si>
    <t>Организация и технология розничной торговли</t>
  </si>
  <si>
    <t>Санитария и гигиена</t>
  </si>
  <si>
    <t>ОПД.05</t>
  </si>
  <si>
    <t>Продажа непродовольственных товаров</t>
  </si>
  <si>
    <t xml:space="preserve"> Розничная торговля непродовольственными товарами</t>
  </si>
  <si>
    <t>Продажа продовольственных товаров</t>
  </si>
  <si>
    <t>Розничная торговля продовольственными товарами</t>
  </si>
  <si>
    <t>ПМ.03</t>
  </si>
  <si>
    <t>Работа на контрольно-кассовой технике и расчеты с покупателями</t>
  </si>
  <si>
    <t>МДК.03.01</t>
  </si>
  <si>
    <t>Эксплуатация контрольно-кассовой техники</t>
  </si>
  <si>
    <t>УП.03</t>
  </si>
  <si>
    <t>ПМ.04</t>
  </si>
  <si>
    <t>Выполнение работ по одной или нескольким профессиям рабочих, должностям служащих</t>
  </si>
  <si>
    <t>МДК 04.01</t>
  </si>
  <si>
    <t>Современные технологии продаж</t>
  </si>
  <si>
    <t>ПП.04</t>
  </si>
  <si>
    <t>Практикоориентированность</t>
  </si>
  <si>
    <t>%</t>
  </si>
  <si>
    <t>всего</t>
  </si>
  <si>
    <t>недель</t>
  </si>
  <si>
    <t>теория</t>
  </si>
  <si>
    <t>практика</t>
  </si>
  <si>
    <t>нагрузка</t>
  </si>
  <si>
    <t>23(12+11)</t>
  </si>
  <si>
    <t>17(11+6)</t>
  </si>
  <si>
    <t>-,дз,-,-,-,- ;</t>
  </si>
  <si>
    <t>-,-,-,дз,-,- ;</t>
  </si>
  <si>
    <t>-,-,-,-,-,дз ;</t>
  </si>
  <si>
    <t>-,-,-,-,дз,- ;</t>
  </si>
  <si>
    <t>-,-,-,э,-,-;</t>
  </si>
  <si>
    <t>-,-,дз,-,-,-;</t>
  </si>
  <si>
    <t>-,-,-,-,-,э;</t>
  </si>
  <si>
    <t>-,-,-,-,э,- ;</t>
  </si>
  <si>
    <t>дз,-,-,-,-,- ;</t>
  </si>
  <si>
    <t>э,-,-,-,-,- ;</t>
  </si>
  <si>
    <t>22(16+6)</t>
  </si>
  <si>
    <t>20(10+9)</t>
  </si>
  <si>
    <t>УП.02</t>
  </si>
  <si>
    <t>17(10+7)</t>
  </si>
  <si>
    <t>-,-,-,-,-,Эк</t>
  </si>
  <si>
    <t>-,Э,-,-,-,-</t>
  </si>
  <si>
    <t>ДЗ,-,-,-,-,-</t>
  </si>
  <si>
    <t>«28» августа 2019г.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</si>
</sst>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"/>
  </numFmts>
  <fonts count="81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6"/>
      <color indexed="8"/>
      <name val="Tahoma"/>
      <family val="2"/>
    </font>
    <font>
      <i/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7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4"/>
      <color indexed="10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Symbol"/>
      <family val="1"/>
    </font>
    <font>
      <sz val="11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i/>
      <u val="single"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Symbol"/>
      <family val="1"/>
    </font>
    <font>
      <sz val="11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i/>
      <u val="single"/>
      <sz val="14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7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12" fillId="0" borderId="16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8" fillId="0" borderId="0" xfId="0" applyFont="1" applyAlignment="1">
      <alignment/>
    </xf>
    <xf numFmtId="0" fontId="69" fillId="0" borderId="14" xfId="0" applyFont="1" applyBorder="1" applyAlignment="1">
      <alignment vertical="top" wrapText="1"/>
    </xf>
    <xf numFmtId="0" fontId="69" fillId="0" borderId="14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0" fillId="0" borderId="14" xfId="0" applyFont="1" applyBorder="1" applyAlignment="1">
      <alignment horizontal="justify" vertical="top" wrapText="1"/>
    </xf>
    <xf numFmtId="0" fontId="71" fillId="0" borderId="14" xfId="0" applyFont="1" applyBorder="1" applyAlignment="1">
      <alignment horizontal="justify" vertical="top" wrapText="1"/>
    </xf>
    <xf numFmtId="0" fontId="72" fillId="0" borderId="14" xfId="0" applyFont="1" applyBorder="1" applyAlignment="1">
      <alignment horizontal="justify" vertical="top" wrapText="1"/>
    </xf>
    <xf numFmtId="0" fontId="69" fillId="0" borderId="15" xfId="0" applyFont="1" applyBorder="1" applyAlignment="1">
      <alignment horizontal="center" vertical="top" wrapText="1"/>
    </xf>
    <xf numFmtId="0" fontId="73" fillId="0" borderId="14" xfId="0" applyFont="1" applyBorder="1" applyAlignment="1">
      <alignment horizontal="justify" vertical="top" wrapText="1"/>
    </xf>
    <xf numFmtId="0" fontId="74" fillId="0" borderId="14" xfId="0" applyFont="1" applyBorder="1" applyAlignment="1">
      <alignment vertical="top" wrapText="1"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6" fillId="0" borderId="0" xfId="0" applyFont="1" applyBorder="1" applyAlignment="1">
      <alignment/>
    </xf>
    <xf numFmtId="0" fontId="3" fillId="0" borderId="0" xfId="0" applyFont="1" applyBorder="1" applyAlignment="1">
      <alignment horizontal="right" vertical="top" wrapText="1" indent="12"/>
    </xf>
    <xf numFmtId="0" fontId="5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right"/>
    </xf>
    <xf numFmtId="0" fontId="77" fillId="0" borderId="0" xfId="0" applyFont="1" applyBorder="1" applyAlignment="1">
      <alignment horizontal="right"/>
    </xf>
    <xf numFmtId="0" fontId="3" fillId="0" borderId="0" xfId="0" applyNumberFormat="1" applyFont="1" applyBorder="1" applyAlignment="1">
      <alignment horizontal="right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1" fontId="5" fillId="0" borderId="24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top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top" wrapText="1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top" wrapText="1"/>
    </xf>
    <xf numFmtId="1" fontId="7" fillId="0" borderId="16" xfId="0" applyNumberFormat="1" applyFont="1" applyBorder="1" applyAlignment="1">
      <alignment horizontal="center" vertical="center" wrapText="1"/>
    </xf>
    <xf numFmtId="1" fontId="7" fillId="0" borderId="2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/>
    </xf>
    <xf numFmtId="0" fontId="2" fillId="0" borderId="28" xfId="0" applyFont="1" applyFill="1" applyBorder="1" applyAlignment="1">
      <alignment horizontal="center" vertical="center" wrapText="1"/>
    </xf>
    <xf numFmtId="0" fontId="79" fillId="0" borderId="3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58" fillId="0" borderId="21" xfId="0" applyFont="1" applyFill="1" applyBorder="1" applyAlignment="1">
      <alignment horizontal="center" vertical="center"/>
    </xf>
    <xf numFmtId="0" fontId="79" fillId="0" borderId="21" xfId="0" applyFont="1" applyBorder="1" applyAlignment="1">
      <alignment horizontal="center" vertical="center"/>
    </xf>
    <xf numFmtId="0" fontId="79" fillId="0" borderId="21" xfId="0" applyFont="1" applyBorder="1" applyAlignment="1">
      <alignment wrapText="1"/>
    </xf>
    <xf numFmtId="49" fontId="2" fillId="0" borderId="16" xfId="0" applyNumberFormat="1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top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vertical="top" wrapText="1"/>
    </xf>
    <xf numFmtId="49" fontId="3" fillId="0" borderId="25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27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80" fillId="0" borderId="25" xfId="0" applyFont="1" applyFill="1" applyBorder="1" applyAlignment="1">
      <alignment horizontal="center" vertical="center"/>
    </xf>
    <xf numFmtId="0" fontId="80" fillId="0" borderId="2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top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80" fillId="0" borderId="17" xfId="0" applyFont="1" applyFill="1" applyBorder="1" applyAlignment="1">
      <alignment horizontal="center" vertical="center"/>
    </xf>
    <xf numFmtId="0" fontId="80" fillId="0" borderId="33" xfId="0" applyFont="1" applyFill="1" applyBorder="1" applyAlignment="1">
      <alignment horizontal="center" vertical="center"/>
    </xf>
    <xf numFmtId="0" fontId="80" fillId="0" borderId="27" xfId="0" applyFont="1" applyFill="1" applyBorder="1" applyAlignment="1">
      <alignment horizontal="center" vertical="center"/>
    </xf>
    <xf numFmtId="0" fontId="80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justify" vertical="top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top" wrapText="1"/>
    </xf>
    <xf numFmtId="49" fontId="3" fillId="0" borderId="24" xfId="0" applyNumberFormat="1" applyFont="1" applyFill="1" applyBorder="1" applyAlignment="1">
      <alignment horizontal="center" vertical="center" wrapText="1"/>
    </xf>
    <xf numFmtId="1" fontId="3" fillId="0" borderId="3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top" wrapText="1"/>
    </xf>
    <xf numFmtId="0" fontId="3" fillId="0" borderId="38" xfId="0" applyFont="1" applyFill="1" applyBorder="1" applyAlignment="1">
      <alignment horizontal="center" vertical="center" wrapText="1"/>
    </xf>
    <xf numFmtId="0" fontId="80" fillId="0" borderId="19" xfId="0" applyFont="1" applyFill="1" applyBorder="1" applyAlignment="1">
      <alignment horizontal="center" vertical="center"/>
    </xf>
    <xf numFmtId="0" fontId="79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top" wrapText="1"/>
    </xf>
    <xf numFmtId="0" fontId="80" fillId="0" borderId="24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top" wrapText="1"/>
    </xf>
    <xf numFmtId="1" fontId="3" fillId="0" borderId="24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80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1" fontId="3" fillId="0" borderId="23" xfId="0" applyNumberFormat="1" applyFont="1" applyFill="1" applyBorder="1" applyAlignment="1">
      <alignment horizontal="center" vertical="center" wrapText="1"/>
    </xf>
    <xf numFmtId="0" fontId="80" fillId="0" borderId="19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top" wrapText="1"/>
    </xf>
    <xf numFmtId="1" fontId="3" fillId="0" borderId="19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wrapText="1"/>
    </xf>
    <xf numFmtId="0" fontId="3" fillId="0" borderId="44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80" fillId="0" borderId="19" xfId="0" applyFont="1" applyFill="1" applyBorder="1" applyAlignment="1">
      <alignment vertical="top" wrapText="1"/>
    </xf>
    <xf numFmtId="0" fontId="2" fillId="0" borderId="16" xfId="0" applyFont="1" applyFill="1" applyBorder="1" applyAlignment="1">
      <alignment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0" fillId="0" borderId="28" xfId="0" applyFont="1" applyFill="1" applyBorder="1" applyAlignment="1">
      <alignment horizontal="center" vertical="center"/>
    </xf>
    <xf numFmtId="0" fontId="80" fillId="0" borderId="21" xfId="0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79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wrapText="1"/>
    </xf>
    <xf numFmtId="1" fontId="2" fillId="0" borderId="2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3" fillId="0" borderId="3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left" vertical="top" wrapText="1"/>
    </xf>
    <xf numFmtId="0" fontId="3" fillId="33" borderId="45" xfId="0" applyFont="1" applyFill="1" applyBorder="1" applyAlignment="1">
      <alignment horizontal="left" vertical="center" wrapText="1"/>
    </xf>
    <xf numFmtId="0" fontId="77" fillId="34" borderId="24" xfId="0" applyFont="1" applyFill="1" applyBorder="1" applyAlignment="1">
      <alignment horizontal="left" vertical="center" wrapText="1"/>
    </xf>
    <xf numFmtId="0" fontId="77" fillId="35" borderId="24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>
      <alignment horizontal="left" vertical="top" wrapText="1"/>
    </xf>
    <xf numFmtId="0" fontId="3" fillId="34" borderId="28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3" fillId="0" borderId="47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8" fillId="0" borderId="0" xfId="0" applyFont="1" applyAlignment="1">
      <alignment horizontal="right"/>
    </xf>
    <xf numFmtId="2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47" fillId="0" borderId="0" xfId="0" applyFont="1" applyAlignment="1">
      <alignment/>
    </xf>
    <xf numFmtId="1" fontId="47" fillId="0" borderId="0" xfId="0" applyNumberFormat="1" applyFont="1" applyAlignment="1">
      <alignment/>
    </xf>
    <xf numFmtId="178" fontId="48" fillId="0" borderId="0" xfId="0" applyNumberFormat="1" applyFont="1" applyAlignment="1">
      <alignment/>
    </xf>
    <xf numFmtId="178" fontId="47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3" fillId="34" borderId="34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1" fontId="2" fillId="34" borderId="29" xfId="0" applyNumberFormat="1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1" fontId="2" fillId="34" borderId="16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79" fillId="0" borderId="25" xfId="0" applyFont="1" applyFill="1" applyBorder="1" applyAlignment="1">
      <alignment horizontal="center" vertical="center" textRotation="90" wrapText="1"/>
    </xf>
    <xf numFmtId="0" fontId="79" fillId="0" borderId="23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79" fillId="0" borderId="22" xfId="0" applyFont="1" applyFill="1" applyBorder="1" applyAlignment="1">
      <alignment horizontal="center" vertical="center" wrapText="1"/>
    </xf>
    <xf numFmtId="0" fontId="79" fillId="0" borderId="48" xfId="0" applyFont="1" applyFill="1" applyBorder="1" applyAlignment="1">
      <alignment horizontal="center" vertical="center" wrapText="1"/>
    </xf>
    <xf numFmtId="0" fontId="79" fillId="0" borderId="2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center" vertical="center" textRotation="90" wrapText="1"/>
    </xf>
    <xf numFmtId="0" fontId="3" fillId="0" borderId="49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left" wrapText="1"/>
    </xf>
    <xf numFmtId="0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26" xfId="0" applyNumberFormat="1" applyFont="1" applyFill="1" applyBorder="1" applyAlignment="1">
      <alignment horizontal="center" vertical="center" textRotation="90" wrapText="1"/>
    </xf>
    <xf numFmtId="0" fontId="2" fillId="0" borderId="16" xfId="0" applyNumberFormat="1" applyFont="1" applyFill="1" applyBorder="1" applyAlignment="1">
      <alignment horizontal="center" vertical="center" textRotation="90" wrapText="1"/>
    </xf>
    <xf numFmtId="0" fontId="2" fillId="0" borderId="49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3" fillId="0" borderId="50" xfId="0" applyFont="1" applyFill="1" applyBorder="1" applyAlignment="1">
      <alignment wrapText="1"/>
    </xf>
    <xf numFmtId="0" fontId="3" fillId="0" borderId="51" xfId="0" applyFont="1" applyFill="1" applyBorder="1" applyAlignment="1">
      <alignment wrapText="1"/>
    </xf>
    <xf numFmtId="0" fontId="3" fillId="0" borderId="32" xfId="0" applyFont="1" applyFill="1" applyBorder="1" applyAlignment="1">
      <alignment wrapText="1"/>
    </xf>
    <xf numFmtId="0" fontId="2" fillId="0" borderId="31" xfId="0" applyFont="1" applyFill="1" applyBorder="1" applyAlignment="1">
      <alignment horizontal="center" vertical="center" wrapText="1"/>
    </xf>
    <xf numFmtId="178" fontId="0" fillId="0" borderId="0" xfId="0" applyNumberFormat="1" applyAlignment="1">
      <alignment horizontal="right"/>
    </xf>
    <xf numFmtId="0" fontId="3" fillId="0" borderId="4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left" wrapText="1" indent="10"/>
    </xf>
    <xf numFmtId="0" fontId="2" fillId="0" borderId="29" xfId="0" applyFont="1" applyFill="1" applyBorder="1" applyAlignment="1">
      <alignment horizontal="left" wrapText="1" indent="10"/>
    </xf>
    <xf numFmtId="0" fontId="79" fillId="0" borderId="28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tabSelected="1" zoomScale="130" zoomScaleNormal="130" zoomScaleSheetLayoutView="140" workbookViewId="0" topLeftCell="A1">
      <selection activeCell="A18" sqref="A18"/>
    </sheetView>
  </sheetViews>
  <sheetFormatPr defaultColWidth="9.33203125" defaultRowHeight="10.5"/>
  <cols>
    <col min="1" max="1" width="145.5" style="0" bestFit="1" customWidth="1"/>
  </cols>
  <sheetData>
    <row r="1" s="1" customFormat="1" ht="15.75" customHeight="1">
      <c r="A1" s="2"/>
    </row>
    <row r="2" s="1" customFormat="1" ht="15.75" customHeight="1">
      <c r="A2" s="33" t="s">
        <v>106</v>
      </c>
    </row>
    <row r="3" ht="15.75" customHeight="1">
      <c r="A3" s="33" t="s">
        <v>107</v>
      </c>
    </row>
    <row r="4" ht="15.75">
      <c r="A4" s="33" t="s">
        <v>108</v>
      </c>
    </row>
    <row r="5" ht="15.75">
      <c r="A5" s="33" t="s">
        <v>109</v>
      </c>
    </row>
    <row r="6" ht="15.75">
      <c r="A6" s="33" t="s">
        <v>222</v>
      </c>
    </row>
    <row r="7" ht="18.75">
      <c r="A7" s="34"/>
    </row>
    <row r="8" ht="18.75">
      <c r="A8" s="34" t="s">
        <v>25</v>
      </c>
    </row>
    <row r="9" ht="18.75">
      <c r="A9" s="35"/>
    </row>
    <row r="10" ht="18.75">
      <c r="A10" s="36" t="s">
        <v>110</v>
      </c>
    </row>
    <row r="11" ht="19.5">
      <c r="A11" s="37" t="s">
        <v>111</v>
      </c>
    </row>
    <row r="12" ht="19.5">
      <c r="A12" s="37" t="s">
        <v>89</v>
      </c>
    </row>
    <row r="13" ht="18.75">
      <c r="A13" s="35" t="s">
        <v>112</v>
      </c>
    </row>
    <row r="14" ht="19.5">
      <c r="A14" s="38" t="s">
        <v>117</v>
      </c>
    </row>
    <row r="15" ht="18.75">
      <c r="A15" s="39"/>
    </row>
    <row r="16" ht="15">
      <c r="A16" s="40"/>
    </row>
    <row r="17" ht="15.75">
      <c r="A17" s="41" t="s">
        <v>113</v>
      </c>
    </row>
    <row r="18" ht="34.5" customHeight="1">
      <c r="A18" s="45" t="s">
        <v>118</v>
      </c>
    </row>
    <row r="19" ht="18.75">
      <c r="A19" s="42"/>
    </row>
    <row r="20" ht="15.75">
      <c r="A20" s="33" t="s">
        <v>27</v>
      </c>
    </row>
    <row r="21" ht="15.75">
      <c r="A21" s="33" t="s">
        <v>114</v>
      </c>
    </row>
    <row r="22" ht="15.75">
      <c r="A22" s="33" t="s">
        <v>26</v>
      </c>
    </row>
    <row r="23" ht="12.75">
      <c r="A23" s="43"/>
    </row>
    <row r="24" ht="15.75">
      <c r="A24" s="44" t="s">
        <v>115</v>
      </c>
    </row>
    <row r="25" ht="15.75">
      <c r="A25" s="33" t="s">
        <v>116</v>
      </c>
    </row>
  </sheetData>
  <sheetProtection/>
  <printOptions horizontalCentered="1"/>
  <pageMargins left="0.5118110236220472" right="0.5118110236220472" top="0.5511811023622047" bottom="0.7480314960629921" header="0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B16" sqref="B16"/>
    </sheetView>
  </sheetViews>
  <sheetFormatPr defaultColWidth="9.33203125" defaultRowHeight="10.5"/>
  <cols>
    <col min="1" max="1" width="14.33203125" style="0" customWidth="1"/>
    <col min="2" max="2" width="34.83203125" style="0" customWidth="1"/>
    <col min="3" max="3" width="17.5" style="0" customWidth="1"/>
    <col min="4" max="4" width="28.16015625" style="0" customWidth="1"/>
    <col min="5" max="5" width="26.33203125" style="0" customWidth="1"/>
    <col min="6" max="6" width="26.16015625" style="0" customWidth="1"/>
    <col min="7" max="7" width="19.83203125" style="0" customWidth="1"/>
    <col min="8" max="8" width="16.16015625" style="0" customWidth="1"/>
    <col min="9" max="9" width="15.5" style="0" customWidth="1"/>
  </cols>
  <sheetData>
    <row r="1" spans="1:8" ht="18.75">
      <c r="A1" s="188" t="s">
        <v>119</v>
      </c>
      <c r="B1" s="188"/>
      <c r="C1" s="188"/>
      <c r="D1" s="188"/>
      <c r="E1" s="188"/>
      <c r="F1" s="188"/>
      <c r="G1" s="188"/>
      <c r="H1" s="188"/>
    </row>
    <row r="2" spans="1:8" ht="19.5" thickBot="1">
      <c r="A2" s="62"/>
      <c r="B2" s="63"/>
      <c r="C2" s="63"/>
      <c r="D2" s="63"/>
      <c r="E2" s="63"/>
      <c r="F2" s="63"/>
      <c r="G2" s="63"/>
      <c r="H2" s="63"/>
    </row>
    <row r="3" spans="1:8" ht="75.75" thickBot="1">
      <c r="A3" s="46" t="s">
        <v>28</v>
      </c>
      <c r="B3" s="46" t="s">
        <v>22</v>
      </c>
      <c r="C3" s="46" t="s">
        <v>13</v>
      </c>
      <c r="D3" s="47" t="s">
        <v>10</v>
      </c>
      <c r="E3" s="46" t="s">
        <v>23</v>
      </c>
      <c r="F3" s="46" t="s">
        <v>120</v>
      </c>
      <c r="G3" s="46" t="s">
        <v>24</v>
      </c>
      <c r="H3" s="46" t="s">
        <v>121</v>
      </c>
    </row>
    <row r="4" spans="1:8" ht="13.5" thickBot="1">
      <c r="A4" s="48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</row>
    <row r="5" spans="1:8" ht="18.75">
      <c r="A5" s="49" t="s">
        <v>29</v>
      </c>
      <c r="B5" s="50">
        <f>(План!H56+План!I56)/36</f>
        <v>29</v>
      </c>
      <c r="C5" s="51">
        <f>(План!H57+План!I57)/36</f>
        <v>11</v>
      </c>
      <c r="D5" s="52">
        <f>(План!H58+План!I58)/36</f>
        <v>0</v>
      </c>
      <c r="E5" s="52">
        <v>1</v>
      </c>
      <c r="F5" s="52"/>
      <c r="G5" s="50">
        <v>11</v>
      </c>
      <c r="H5" s="52">
        <f>SUM(B5:G5)</f>
        <v>52</v>
      </c>
    </row>
    <row r="6" spans="1:8" ht="18.75">
      <c r="A6" s="53" t="s">
        <v>30</v>
      </c>
      <c r="B6" s="52">
        <f>(План!J56+План!K56)/36</f>
        <v>26</v>
      </c>
      <c r="C6" s="54">
        <f>(План!J57+План!K57)/36</f>
        <v>7</v>
      </c>
      <c r="D6" s="55">
        <f>(План!J58+План!K58)/36</f>
        <v>6</v>
      </c>
      <c r="E6" s="55">
        <v>2</v>
      </c>
      <c r="F6" s="54"/>
      <c r="G6" s="52">
        <v>11</v>
      </c>
      <c r="H6" s="55">
        <f>SUM(B6:G6)</f>
        <v>52</v>
      </c>
    </row>
    <row r="7" spans="1:8" ht="19.5" thickBot="1">
      <c r="A7" s="56" t="s">
        <v>31</v>
      </c>
      <c r="B7" s="57">
        <f>(План!L56+План!M56)/36</f>
        <v>22</v>
      </c>
      <c r="C7" s="58">
        <f>(План!L57+План!M57)/36</f>
        <v>0</v>
      </c>
      <c r="D7" s="57">
        <f>(План!L58+План!M58)/36</f>
        <v>15</v>
      </c>
      <c r="E7" s="57">
        <v>2</v>
      </c>
      <c r="F7" s="57">
        <v>2</v>
      </c>
      <c r="G7" s="57">
        <v>2</v>
      </c>
      <c r="H7" s="57">
        <f>SUM(B7:G7)</f>
        <v>43</v>
      </c>
    </row>
    <row r="8" spans="1:8" ht="19.5" thickBot="1">
      <c r="A8" s="59" t="s">
        <v>15</v>
      </c>
      <c r="B8" s="60">
        <f aca="true" t="shared" si="0" ref="B8:H8">SUM(B5:B7)</f>
        <v>77</v>
      </c>
      <c r="C8" s="61">
        <f t="shared" si="0"/>
        <v>18</v>
      </c>
      <c r="D8" s="60">
        <f t="shared" si="0"/>
        <v>21</v>
      </c>
      <c r="E8" s="60">
        <f t="shared" si="0"/>
        <v>5</v>
      </c>
      <c r="F8" s="60">
        <f t="shared" si="0"/>
        <v>2</v>
      </c>
      <c r="G8" s="60">
        <f t="shared" si="0"/>
        <v>24</v>
      </c>
      <c r="H8" s="60">
        <f t="shared" si="0"/>
        <v>147</v>
      </c>
    </row>
  </sheetData>
  <sheetProtection/>
  <mergeCells count="1">
    <mergeCell ref="A1:H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0"/>
  <sheetViews>
    <sheetView zoomScale="110" zoomScaleNormal="110" zoomScalePageLayoutView="0" workbookViewId="0" topLeftCell="A1">
      <selection activeCell="D47" sqref="D47"/>
    </sheetView>
  </sheetViews>
  <sheetFormatPr defaultColWidth="9.33203125" defaultRowHeight="10.5"/>
  <cols>
    <col min="1" max="1" width="16.16015625" style="0" customWidth="1"/>
    <col min="2" max="2" width="37.16015625" style="0" customWidth="1"/>
    <col min="3" max="3" width="16" style="0" customWidth="1"/>
    <col min="4" max="4" width="16" style="0" bestFit="1" customWidth="1"/>
    <col min="7" max="7" width="17.33203125" style="0" customWidth="1"/>
    <col min="8" max="13" width="13.66015625" style="0" customWidth="1"/>
    <col min="15" max="15" width="7.33203125" style="0" customWidth="1"/>
  </cols>
  <sheetData>
    <row r="1" spans="1:13" ht="19.5" thickBot="1">
      <c r="A1" s="189" t="s">
        <v>122</v>
      </c>
      <c r="B1" s="189"/>
      <c r="C1" s="189"/>
      <c r="D1" s="189"/>
      <c r="E1" s="189"/>
      <c r="F1" s="189"/>
      <c r="G1" s="189"/>
      <c r="H1" s="188"/>
      <c r="I1" s="188"/>
      <c r="J1" s="188"/>
      <c r="K1" s="188"/>
      <c r="L1" s="188"/>
      <c r="M1" s="34"/>
    </row>
    <row r="2" spans="1:13" ht="16.5" thickBot="1">
      <c r="A2" s="190" t="s">
        <v>123</v>
      </c>
      <c r="B2" s="190" t="s">
        <v>32</v>
      </c>
      <c r="C2" s="193" t="s">
        <v>14</v>
      </c>
      <c r="D2" s="195" t="s">
        <v>33</v>
      </c>
      <c r="E2" s="196"/>
      <c r="F2" s="196"/>
      <c r="G2" s="197"/>
      <c r="H2" s="198" t="s">
        <v>124</v>
      </c>
      <c r="I2" s="199"/>
      <c r="J2" s="199"/>
      <c r="K2" s="199"/>
      <c r="L2" s="199"/>
      <c r="M2" s="200"/>
    </row>
    <row r="3" spans="1:13" ht="16.5" thickBot="1">
      <c r="A3" s="191"/>
      <c r="B3" s="191"/>
      <c r="C3" s="194"/>
      <c r="D3" s="201" t="s">
        <v>34</v>
      </c>
      <c r="E3" s="201" t="s">
        <v>35</v>
      </c>
      <c r="F3" s="227" t="s">
        <v>125</v>
      </c>
      <c r="G3" s="228"/>
      <c r="H3" s="229" t="s">
        <v>29</v>
      </c>
      <c r="I3" s="230"/>
      <c r="J3" s="216" t="s">
        <v>126</v>
      </c>
      <c r="K3" s="216"/>
      <c r="L3" s="195" t="s">
        <v>127</v>
      </c>
      <c r="M3" s="197"/>
    </row>
    <row r="4" spans="1:13" ht="15.75">
      <c r="A4" s="191"/>
      <c r="B4" s="191"/>
      <c r="C4" s="194"/>
      <c r="D4" s="202"/>
      <c r="E4" s="202"/>
      <c r="F4" s="193" t="s">
        <v>36</v>
      </c>
      <c r="G4" s="201" t="s">
        <v>128</v>
      </c>
      <c r="H4" s="68" t="s">
        <v>129</v>
      </c>
      <c r="I4" s="69" t="s">
        <v>130</v>
      </c>
      <c r="J4" s="68" t="s">
        <v>129</v>
      </c>
      <c r="K4" s="70" t="s">
        <v>130</v>
      </c>
      <c r="L4" s="69" t="s">
        <v>129</v>
      </c>
      <c r="M4" s="69" t="s">
        <v>130</v>
      </c>
    </row>
    <row r="5" spans="1:13" ht="15.75">
      <c r="A5" s="191"/>
      <c r="B5" s="191"/>
      <c r="C5" s="194"/>
      <c r="D5" s="202"/>
      <c r="E5" s="202"/>
      <c r="F5" s="194"/>
      <c r="G5" s="202"/>
      <c r="H5" s="68"/>
      <c r="I5" s="71"/>
      <c r="J5" s="72"/>
      <c r="K5" s="72"/>
      <c r="L5" s="72"/>
      <c r="M5" s="72"/>
    </row>
    <row r="6" spans="1:13" ht="15.75">
      <c r="A6" s="191"/>
      <c r="B6" s="191"/>
      <c r="C6" s="194"/>
      <c r="D6" s="202"/>
      <c r="E6" s="202"/>
      <c r="F6" s="194"/>
      <c r="G6" s="202"/>
      <c r="H6" s="71">
        <v>17</v>
      </c>
      <c r="I6" s="71" t="s">
        <v>203</v>
      </c>
      <c r="J6" s="71" t="s">
        <v>218</v>
      </c>
      <c r="K6" s="71" t="s">
        <v>215</v>
      </c>
      <c r="L6" s="71" t="s">
        <v>204</v>
      </c>
      <c r="M6" s="71" t="s">
        <v>216</v>
      </c>
    </row>
    <row r="7" spans="1:13" ht="16.5" thickBot="1">
      <c r="A7" s="192"/>
      <c r="B7" s="192"/>
      <c r="C7" s="194"/>
      <c r="D7" s="203"/>
      <c r="E7" s="203"/>
      <c r="F7" s="226"/>
      <c r="G7" s="203"/>
      <c r="H7" s="74" t="s">
        <v>131</v>
      </c>
      <c r="I7" s="65" t="s">
        <v>131</v>
      </c>
      <c r="J7" s="65" t="s">
        <v>131</v>
      </c>
      <c r="K7" s="73" t="s">
        <v>131</v>
      </c>
      <c r="L7" s="73" t="s">
        <v>131</v>
      </c>
      <c r="M7" s="73" t="s">
        <v>131</v>
      </c>
    </row>
    <row r="8" spans="1:13" ht="16.5" thickBot="1">
      <c r="A8" s="75">
        <v>1</v>
      </c>
      <c r="B8" s="76">
        <v>2</v>
      </c>
      <c r="C8" s="75">
        <v>3</v>
      </c>
      <c r="D8" s="76">
        <v>4</v>
      </c>
      <c r="E8" s="76">
        <v>5</v>
      </c>
      <c r="F8" s="76">
        <v>6</v>
      </c>
      <c r="G8" s="77">
        <v>7</v>
      </c>
      <c r="H8" s="75">
        <v>8</v>
      </c>
      <c r="I8" s="78">
        <v>9</v>
      </c>
      <c r="J8" s="79">
        <v>10</v>
      </c>
      <c r="K8" s="79">
        <v>11</v>
      </c>
      <c r="L8" s="79">
        <v>12</v>
      </c>
      <c r="M8" s="79">
        <v>13</v>
      </c>
    </row>
    <row r="9" spans="1:13" ht="32.25" thickBot="1">
      <c r="A9" s="80" t="s">
        <v>37</v>
      </c>
      <c r="B9" s="81" t="s">
        <v>132</v>
      </c>
      <c r="C9" s="82"/>
      <c r="D9" s="83">
        <f>D10+D22+D27</f>
        <v>3034</v>
      </c>
      <c r="E9" s="83">
        <f>E10+E22+E27</f>
        <v>1010</v>
      </c>
      <c r="F9" s="83">
        <f>F10+F22+F27</f>
        <v>2024</v>
      </c>
      <c r="G9" s="83">
        <f>G10+G22+G27</f>
        <v>1138</v>
      </c>
      <c r="H9" s="83">
        <f aca="true" t="shared" si="0" ref="H9:M9">H10+H22+H27</f>
        <v>434</v>
      </c>
      <c r="I9" s="83">
        <f t="shared" si="0"/>
        <v>400</v>
      </c>
      <c r="J9" s="83">
        <f t="shared" si="0"/>
        <v>300</v>
      </c>
      <c r="K9" s="83">
        <f t="shared" si="0"/>
        <v>466</v>
      </c>
      <c r="L9" s="83">
        <f t="shared" si="0"/>
        <v>182</v>
      </c>
      <c r="M9" s="83">
        <f t="shared" si="0"/>
        <v>242</v>
      </c>
    </row>
    <row r="10" spans="1:13" ht="32.25" thickBot="1">
      <c r="A10" s="84" t="s">
        <v>133</v>
      </c>
      <c r="B10" s="85" t="s">
        <v>134</v>
      </c>
      <c r="C10" s="82"/>
      <c r="D10" s="83">
        <f>SUM(D11:D21)</f>
        <v>1994</v>
      </c>
      <c r="E10" s="83">
        <f>SUM(E11:E21)</f>
        <v>664</v>
      </c>
      <c r="F10" s="83">
        <f>SUM(F11:F21)</f>
        <v>1330</v>
      </c>
      <c r="G10" s="83">
        <f>SUM(G11:G21)</f>
        <v>756</v>
      </c>
      <c r="H10" s="83">
        <f aca="true" t="shared" si="1" ref="H10:M10">SUM(H11:H21)</f>
        <v>256</v>
      </c>
      <c r="I10" s="83">
        <f t="shared" si="1"/>
        <v>282</v>
      </c>
      <c r="J10" s="83">
        <f t="shared" si="1"/>
        <v>214</v>
      </c>
      <c r="K10" s="83">
        <f t="shared" si="1"/>
        <v>378</v>
      </c>
      <c r="L10" s="83">
        <f t="shared" si="1"/>
        <v>128</v>
      </c>
      <c r="M10" s="83">
        <f t="shared" si="1"/>
        <v>72</v>
      </c>
    </row>
    <row r="11" spans="1:15" ht="16.5" thickBot="1">
      <c r="A11" s="86" t="s">
        <v>135</v>
      </c>
      <c r="B11" s="87" t="s">
        <v>103</v>
      </c>
      <c r="C11" s="88" t="s">
        <v>220</v>
      </c>
      <c r="D11" s="89">
        <f aca="true" t="shared" si="2" ref="D11:D30">E11+F11</f>
        <v>170</v>
      </c>
      <c r="E11" s="90">
        <v>56</v>
      </c>
      <c r="F11" s="174">
        <v>114</v>
      </c>
      <c r="G11" s="92">
        <v>64</v>
      </c>
      <c r="H11" s="92">
        <v>34</v>
      </c>
      <c r="I11" s="21">
        <v>46</v>
      </c>
      <c r="J11" s="93">
        <v>34</v>
      </c>
      <c r="K11" s="94"/>
      <c r="L11" s="94"/>
      <c r="M11" s="93"/>
      <c r="O11" s="161">
        <f>SUM(H11:M11)-F11</f>
        <v>0</v>
      </c>
    </row>
    <row r="12" spans="1:15" ht="16.5" thickBot="1">
      <c r="A12" s="22" t="s">
        <v>136</v>
      </c>
      <c r="B12" s="95" t="s">
        <v>137</v>
      </c>
      <c r="C12" s="88" t="s">
        <v>205</v>
      </c>
      <c r="D12" s="89">
        <f t="shared" si="2"/>
        <v>258</v>
      </c>
      <c r="E12" s="90">
        <f aca="true" t="shared" si="3" ref="E12:E21">F12*0.5</f>
        <v>86</v>
      </c>
      <c r="F12" s="175">
        <v>172</v>
      </c>
      <c r="G12" s="23">
        <v>96</v>
      </c>
      <c r="H12" s="23">
        <v>54</v>
      </c>
      <c r="I12" s="97">
        <v>56</v>
      </c>
      <c r="J12" s="98">
        <v>62</v>
      </c>
      <c r="K12" s="99"/>
      <c r="L12" s="99"/>
      <c r="M12" s="100"/>
      <c r="O12" s="161">
        <f aca="true" t="shared" si="4" ref="O12:O53">SUM(H12:M12)-F12</f>
        <v>0</v>
      </c>
    </row>
    <row r="13" spans="1:15" ht="16.5" thickBot="1">
      <c r="A13" s="22" t="s">
        <v>138</v>
      </c>
      <c r="B13" s="95" t="s">
        <v>5</v>
      </c>
      <c r="C13" s="88" t="s">
        <v>206</v>
      </c>
      <c r="D13" s="89">
        <f t="shared" si="2"/>
        <v>258</v>
      </c>
      <c r="E13" s="90">
        <f t="shared" si="3"/>
        <v>86</v>
      </c>
      <c r="F13" s="175">
        <v>172</v>
      </c>
      <c r="G13" s="92">
        <v>172</v>
      </c>
      <c r="H13" s="92">
        <v>34</v>
      </c>
      <c r="I13" s="21">
        <v>38</v>
      </c>
      <c r="J13" s="101">
        <v>28</v>
      </c>
      <c r="K13" s="101">
        <v>72</v>
      </c>
      <c r="L13" s="101"/>
      <c r="M13" s="98"/>
      <c r="O13" s="161">
        <f t="shared" si="4"/>
        <v>0</v>
      </c>
    </row>
    <row r="14" spans="1:15" ht="16.5" thickBot="1">
      <c r="A14" s="22" t="s">
        <v>139</v>
      </c>
      <c r="B14" s="95" t="s">
        <v>4</v>
      </c>
      <c r="C14" s="88" t="s">
        <v>206</v>
      </c>
      <c r="D14" s="89">
        <f t="shared" si="2"/>
        <v>258</v>
      </c>
      <c r="E14" s="90">
        <f t="shared" si="3"/>
        <v>86</v>
      </c>
      <c r="F14" s="175">
        <v>172</v>
      </c>
      <c r="G14" s="23">
        <v>40</v>
      </c>
      <c r="H14" s="23">
        <v>34</v>
      </c>
      <c r="I14" s="97">
        <v>38</v>
      </c>
      <c r="J14" s="98">
        <v>28</v>
      </c>
      <c r="K14" s="98">
        <v>72</v>
      </c>
      <c r="L14" s="98"/>
      <c r="M14" s="101"/>
      <c r="O14" s="161">
        <f t="shared" si="4"/>
        <v>0</v>
      </c>
    </row>
    <row r="15" spans="1:15" ht="16.5" thickBot="1">
      <c r="A15" s="22" t="s">
        <v>140</v>
      </c>
      <c r="B15" s="95" t="s">
        <v>104</v>
      </c>
      <c r="C15" s="88" t="s">
        <v>207</v>
      </c>
      <c r="D15" s="89">
        <f t="shared" si="2"/>
        <v>54</v>
      </c>
      <c r="E15" s="90">
        <f t="shared" si="3"/>
        <v>18</v>
      </c>
      <c r="F15" s="175">
        <v>36</v>
      </c>
      <c r="G15" s="22">
        <v>12</v>
      </c>
      <c r="H15" s="23"/>
      <c r="I15" s="23"/>
      <c r="J15" s="99"/>
      <c r="K15" s="99"/>
      <c r="L15" s="99"/>
      <c r="M15" s="98">
        <v>36</v>
      </c>
      <c r="O15" s="161">
        <f t="shared" si="4"/>
        <v>0</v>
      </c>
    </row>
    <row r="16" spans="1:15" ht="16.5" thickBot="1">
      <c r="A16" s="22" t="s">
        <v>141</v>
      </c>
      <c r="B16" s="95" t="s">
        <v>3</v>
      </c>
      <c r="C16" s="88" t="s">
        <v>206</v>
      </c>
      <c r="D16" s="89">
        <f t="shared" si="2"/>
        <v>258</v>
      </c>
      <c r="E16" s="90">
        <f t="shared" si="3"/>
        <v>86</v>
      </c>
      <c r="F16" s="175">
        <v>172</v>
      </c>
      <c r="G16" s="22">
        <v>164</v>
      </c>
      <c r="H16" s="23">
        <v>50</v>
      </c>
      <c r="I16" s="23">
        <v>58</v>
      </c>
      <c r="J16" s="99">
        <v>28</v>
      </c>
      <c r="K16" s="99">
        <v>36</v>
      </c>
      <c r="L16" s="99"/>
      <c r="M16" s="98"/>
      <c r="O16" s="161">
        <f t="shared" si="4"/>
        <v>0</v>
      </c>
    </row>
    <row r="17" spans="1:15" ht="16.5" thickBot="1">
      <c r="A17" s="22" t="s">
        <v>142</v>
      </c>
      <c r="B17" s="102" t="s">
        <v>19</v>
      </c>
      <c r="C17" s="88" t="s">
        <v>206</v>
      </c>
      <c r="D17" s="89">
        <f t="shared" si="2"/>
        <v>108</v>
      </c>
      <c r="E17" s="90">
        <f t="shared" si="3"/>
        <v>36</v>
      </c>
      <c r="F17" s="175">
        <v>72</v>
      </c>
      <c r="G17" s="22">
        <v>36</v>
      </c>
      <c r="H17" s="23"/>
      <c r="I17" s="23"/>
      <c r="J17" s="99"/>
      <c r="K17" s="99">
        <v>72</v>
      </c>
      <c r="L17" s="99"/>
      <c r="M17" s="98"/>
      <c r="O17" s="161">
        <f t="shared" si="4"/>
        <v>0</v>
      </c>
    </row>
    <row r="18" spans="1:15" ht="16.5" thickBot="1">
      <c r="A18" s="22" t="s">
        <v>143</v>
      </c>
      <c r="B18" s="95" t="s">
        <v>16</v>
      </c>
      <c r="C18" s="88" t="s">
        <v>207</v>
      </c>
      <c r="D18" s="89">
        <f t="shared" si="2"/>
        <v>144</v>
      </c>
      <c r="E18" s="90">
        <f t="shared" si="3"/>
        <v>48</v>
      </c>
      <c r="F18" s="175">
        <v>96</v>
      </c>
      <c r="G18" s="22">
        <v>40</v>
      </c>
      <c r="H18" s="23"/>
      <c r="I18" s="23"/>
      <c r="J18" s="99"/>
      <c r="K18" s="99">
        <v>46</v>
      </c>
      <c r="L18" s="100">
        <v>50</v>
      </c>
      <c r="O18" s="161">
        <f>SUM(H18:L18)-F18</f>
        <v>0</v>
      </c>
    </row>
    <row r="19" spans="1:15" ht="16.5" thickBot="1">
      <c r="A19" s="22" t="s">
        <v>144</v>
      </c>
      <c r="B19" s="95" t="s">
        <v>18</v>
      </c>
      <c r="C19" s="88" t="s">
        <v>206</v>
      </c>
      <c r="D19" s="89">
        <f t="shared" si="2"/>
        <v>270</v>
      </c>
      <c r="E19" s="90">
        <f t="shared" si="3"/>
        <v>90</v>
      </c>
      <c r="F19" s="175">
        <v>180</v>
      </c>
      <c r="G19" s="92">
        <v>58</v>
      </c>
      <c r="H19" s="92">
        <v>50</v>
      </c>
      <c r="I19" s="21">
        <v>46</v>
      </c>
      <c r="J19" s="98">
        <v>34</v>
      </c>
      <c r="K19" s="98">
        <v>50</v>
      </c>
      <c r="L19" s="98"/>
      <c r="M19" s="100"/>
      <c r="O19" s="161">
        <f t="shared" si="4"/>
        <v>0</v>
      </c>
    </row>
    <row r="20" spans="1:15" ht="16.5" thickBot="1">
      <c r="A20" s="22" t="s">
        <v>145</v>
      </c>
      <c r="B20" s="95" t="s">
        <v>17</v>
      </c>
      <c r="C20" s="88" t="s">
        <v>207</v>
      </c>
      <c r="D20" s="89">
        <f t="shared" si="2"/>
        <v>108</v>
      </c>
      <c r="E20" s="90">
        <f t="shared" si="3"/>
        <v>36</v>
      </c>
      <c r="F20" s="175">
        <v>72</v>
      </c>
      <c r="G20" s="23">
        <v>38</v>
      </c>
      <c r="H20" s="23"/>
      <c r="I20" s="97"/>
      <c r="J20" s="101"/>
      <c r="K20" s="101"/>
      <c r="L20" s="101">
        <v>36</v>
      </c>
      <c r="M20" s="100">
        <v>36</v>
      </c>
      <c r="O20" s="161">
        <f t="shared" si="4"/>
        <v>0</v>
      </c>
    </row>
    <row r="21" spans="1:15" ht="16.5" thickBot="1">
      <c r="A21" s="22" t="s">
        <v>146</v>
      </c>
      <c r="B21" s="95" t="s">
        <v>147</v>
      </c>
      <c r="C21" s="88" t="s">
        <v>208</v>
      </c>
      <c r="D21" s="89">
        <f t="shared" si="2"/>
        <v>108</v>
      </c>
      <c r="E21" s="90">
        <f t="shared" si="3"/>
        <v>36</v>
      </c>
      <c r="F21" s="175">
        <v>72</v>
      </c>
      <c r="G21" s="92">
        <v>36</v>
      </c>
      <c r="H21" s="92"/>
      <c r="I21" s="21"/>
      <c r="J21" s="98"/>
      <c r="K21" s="98">
        <v>30</v>
      </c>
      <c r="L21" s="98">
        <v>42</v>
      </c>
      <c r="M21" s="100"/>
      <c r="O21" s="161">
        <f t="shared" si="4"/>
        <v>0</v>
      </c>
    </row>
    <row r="22" spans="1:15" ht="32.25" thickBot="1">
      <c r="A22" s="84" t="s">
        <v>148</v>
      </c>
      <c r="B22" s="85" t="s">
        <v>149</v>
      </c>
      <c r="C22" s="103"/>
      <c r="D22" s="83">
        <f>SUM(D23:D26)</f>
        <v>876</v>
      </c>
      <c r="E22" s="83">
        <f>SUM(E23:E26)</f>
        <v>292</v>
      </c>
      <c r="F22" s="176">
        <f>SUM(F23:F26)</f>
        <v>584</v>
      </c>
      <c r="G22" s="83">
        <f>SUM(G23:G26)</f>
        <v>320</v>
      </c>
      <c r="H22" s="83">
        <f aca="true" t="shared" si="5" ref="H22:M22">SUM(H23:H26)</f>
        <v>102</v>
      </c>
      <c r="I22" s="83">
        <f t="shared" si="5"/>
        <v>118</v>
      </c>
      <c r="J22" s="83">
        <f t="shared" si="5"/>
        <v>86</v>
      </c>
      <c r="K22" s="83">
        <f t="shared" si="5"/>
        <v>88</v>
      </c>
      <c r="L22" s="83">
        <f t="shared" si="5"/>
        <v>54</v>
      </c>
      <c r="M22" s="83">
        <f t="shared" si="5"/>
        <v>136</v>
      </c>
      <c r="O22" s="161">
        <f t="shared" si="4"/>
        <v>0</v>
      </c>
    </row>
    <row r="23" spans="1:15" ht="15.75">
      <c r="A23" s="86" t="s">
        <v>150</v>
      </c>
      <c r="B23" s="104" t="s">
        <v>2</v>
      </c>
      <c r="C23" s="105" t="s">
        <v>209</v>
      </c>
      <c r="D23" s="106">
        <f t="shared" si="2"/>
        <v>428</v>
      </c>
      <c r="E23" s="107">
        <v>142</v>
      </c>
      <c r="F23" s="177">
        <v>286</v>
      </c>
      <c r="G23" s="107">
        <v>138</v>
      </c>
      <c r="H23" s="92">
        <v>68</v>
      </c>
      <c r="I23" s="21">
        <v>78</v>
      </c>
      <c r="J23" s="93">
        <v>52</v>
      </c>
      <c r="K23" s="93">
        <v>88</v>
      </c>
      <c r="L23" s="93"/>
      <c r="M23" s="93"/>
      <c r="O23" s="161">
        <f t="shared" si="4"/>
        <v>0</v>
      </c>
    </row>
    <row r="24" spans="1:15" ht="15.75">
      <c r="A24" s="22" t="s">
        <v>151</v>
      </c>
      <c r="B24" s="95" t="s">
        <v>152</v>
      </c>
      <c r="C24" s="109" t="s">
        <v>210</v>
      </c>
      <c r="D24" s="106">
        <f t="shared" si="2"/>
        <v>162</v>
      </c>
      <c r="E24" s="92">
        <f>F24*0.5</f>
        <v>54</v>
      </c>
      <c r="F24" s="175">
        <v>108</v>
      </c>
      <c r="G24" s="92">
        <v>88</v>
      </c>
      <c r="H24" s="22">
        <v>34</v>
      </c>
      <c r="I24" s="110">
        <v>40</v>
      </c>
      <c r="J24" s="98">
        <v>34</v>
      </c>
      <c r="K24" s="98"/>
      <c r="L24" s="98"/>
      <c r="M24" s="98"/>
      <c r="O24" s="161">
        <f t="shared" si="4"/>
        <v>0</v>
      </c>
    </row>
    <row r="25" spans="1:15" ht="16.5" thickBot="1">
      <c r="A25" s="22" t="s">
        <v>153</v>
      </c>
      <c r="B25" s="87" t="s">
        <v>20</v>
      </c>
      <c r="C25" s="96" t="s">
        <v>211</v>
      </c>
      <c r="D25" s="106">
        <f t="shared" si="2"/>
        <v>136</v>
      </c>
      <c r="E25" s="111">
        <v>46</v>
      </c>
      <c r="F25" s="174">
        <v>90</v>
      </c>
      <c r="G25" s="22">
        <v>46</v>
      </c>
      <c r="H25" s="92"/>
      <c r="I25" s="110"/>
      <c r="J25" s="101"/>
      <c r="K25" s="101"/>
      <c r="L25" s="101">
        <v>34</v>
      </c>
      <c r="M25" s="98">
        <v>56</v>
      </c>
      <c r="O25" s="161">
        <f t="shared" si="4"/>
        <v>0</v>
      </c>
    </row>
    <row r="26" spans="1:15" ht="16.5" thickBot="1">
      <c r="A26" s="24" t="s">
        <v>154</v>
      </c>
      <c r="B26" s="112" t="s">
        <v>21</v>
      </c>
      <c r="C26" s="88" t="s">
        <v>207</v>
      </c>
      <c r="D26" s="106">
        <f t="shared" si="2"/>
        <v>150</v>
      </c>
      <c r="E26" s="24">
        <f>F26*0.5</f>
        <v>50</v>
      </c>
      <c r="F26" s="178">
        <v>100</v>
      </c>
      <c r="G26" s="24">
        <v>48</v>
      </c>
      <c r="H26" s="24"/>
      <c r="I26" s="113"/>
      <c r="J26" s="114"/>
      <c r="K26" s="114"/>
      <c r="L26" s="114">
        <v>20</v>
      </c>
      <c r="M26" s="114">
        <v>80</v>
      </c>
      <c r="O26" s="161">
        <f t="shared" si="4"/>
        <v>0</v>
      </c>
    </row>
    <row r="27" spans="1:15" ht="32.25" thickBot="1">
      <c r="A27" s="115" t="s">
        <v>155</v>
      </c>
      <c r="B27" s="116" t="s">
        <v>156</v>
      </c>
      <c r="C27" s="103"/>
      <c r="D27" s="64">
        <f>SUM(D28:D30)</f>
        <v>164</v>
      </c>
      <c r="E27" s="64">
        <f>SUM(E28:E30)</f>
        <v>54</v>
      </c>
      <c r="F27" s="179">
        <f>SUM(F28:F30)</f>
        <v>110</v>
      </c>
      <c r="G27" s="64">
        <f>SUM(G28:G30)</f>
        <v>62</v>
      </c>
      <c r="H27" s="64">
        <f aca="true" t="shared" si="6" ref="H27:M27">SUM(H28:H30)</f>
        <v>76</v>
      </c>
      <c r="I27" s="64">
        <f t="shared" si="6"/>
        <v>0</v>
      </c>
      <c r="J27" s="64">
        <f t="shared" si="6"/>
        <v>0</v>
      </c>
      <c r="K27" s="64">
        <f t="shared" si="6"/>
        <v>0</v>
      </c>
      <c r="L27" s="64">
        <f t="shared" si="6"/>
        <v>0</v>
      </c>
      <c r="M27" s="64">
        <f t="shared" si="6"/>
        <v>34</v>
      </c>
      <c r="O27" s="161">
        <f t="shared" si="4"/>
        <v>0</v>
      </c>
    </row>
    <row r="28" spans="1:15" ht="16.5" thickBot="1">
      <c r="A28" s="117" t="s">
        <v>157</v>
      </c>
      <c r="B28" s="118" t="s">
        <v>158</v>
      </c>
      <c r="C28" s="88" t="s">
        <v>213</v>
      </c>
      <c r="D28" s="119">
        <f t="shared" si="2"/>
        <v>60</v>
      </c>
      <c r="E28" s="86">
        <f>F28*0.5</f>
        <v>20</v>
      </c>
      <c r="F28" s="180">
        <v>40</v>
      </c>
      <c r="G28" s="86">
        <v>26</v>
      </c>
      <c r="H28" s="86">
        <v>40</v>
      </c>
      <c r="I28" s="120"/>
      <c r="J28" s="99"/>
      <c r="K28" s="99"/>
      <c r="L28" s="99"/>
      <c r="M28" s="99"/>
      <c r="O28" s="161">
        <f t="shared" si="4"/>
        <v>0</v>
      </c>
    </row>
    <row r="29" spans="1:15" ht="32.25" thickBot="1">
      <c r="A29" s="121" t="s">
        <v>159</v>
      </c>
      <c r="B29" s="122" t="s">
        <v>160</v>
      </c>
      <c r="C29" s="88" t="s">
        <v>207</v>
      </c>
      <c r="D29" s="123">
        <f t="shared" si="2"/>
        <v>50</v>
      </c>
      <c r="E29" s="86">
        <v>16</v>
      </c>
      <c r="F29" s="175">
        <v>34</v>
      </c>
      <c r="G29" s="23">
        <v>14</v>
      </c>
      <c r="H29" s="22"/>
      <c r="I29" s="97"/>
      <c r="J29" s="98"/>
      <c r="K29" s="98"/>
      <c r="L29" s="98"/>
      <c r="M29" s="98">
        <v>34</v>
      </c>
      <c r="O29" s="161">
        <f t="shared" si="4"/>
        <v>0</v>
      </c>
    </row>
    <row r="30" spans="1:15" ht="48" thickBot="1">
      <c r="A30" s="124" t="s">
        <v>161</v>
      </c>
      <c r="B30" s="125" t="s">
        <v>92</v>
      </c>
      <c r="C30" s="88" t="s">
        <v>213</v>
      </c>
      <c r="D30" s="126">
        <f t="shared" si="2"/>
        <v>54</v>
      </c>
      <c r="E30" s="24">
        <f>F30*0.5</f>
        <v>18</v>
      </c>
      <c r="F30" s="178">
        <v>36</v>
      </c>
      <c r="G30" s="24">
        <v>22</v>
      </c>
      <c r="H30" s="24">
        <v>36</v>
      </c>
      <c r="I30" s="127"/>
      <c r="J30" s="114"/>
      <c r="K30" s="114"/>
      <c r="L30" s="114"/>
      <c r="M30" s="114"/>
      <c r="O30" s="161">
        <f t="shared" si="4"/>
        <v>0</v>
      </c>
    </row>
    <row r="31" spans="1:15" ht="32.25" thickBot="1">
      <c r="A31" s="84" t="s">
        <v>39</v>
      </c>
      <c r="B31" s="128" t="s">
        <v>162</v>
      </c>
      <c r="C31" s="103"/>
      <c r="D31" s="84">
        <f aca="true" t="shared" si="7" ref="D31:I31">SUM(D32:D36)</f>
        <v>252</v>
      </c>
      <c r="E31" s="84">
        <f t="shared" si="7"/>
        <v>82</v>
      </c>
      <c r="F31" s="181">
        <f>SUM(F32:F36)</f>
        <v>170</v>
      </c>
      <c r="G31" s="66">
        <f>SUM(G32:G36)</f>
        <v>84</v>
      </c>
      <c r="H31" s="84">
        <f t="shared" si="7"/>
        <v>106</v>
      </c>
      <c r="I31" s="84">
        <f t="shared" si="7"/>
        <v>0</v>
      </c>
      <c r="J31" s="84">
        <f>SUM(J32:J36)</f>
        <v>0</v>
      </c>
      <c r="K31" s="84">
        <f>SUM(K32:K36)</f>
        <v>0</v>
      </c>
      <c r="L31" s="84">
        <f>SUM(L32:L36)</f>
        <v>32</v>
      </c>
      <c r="M31" s="84">
        <f>SUM(M32:M36)</f>
        <v>32</v>
      </c>
      <c r="O31" s="161">
        <f t="shared" si="4"/>
        <v>0</v>
      </c>
    </row>
    <row r="32" spans="1:15" ht="15.75">
      <c r="A32" s="107" t="s">
        <v>163</v>
      </c>
      <c r="B32" s="146" t="s">
        <v>177</v>
      </c>
      <c r="C32" s="88" t="s">
        <v>221</v>
      </c>
      <c r="D32" s="108">
        <v>50</v>
      </c>
      <c r="E32" s="108">
        <v>16</v>
      </c>
      <c r="F32" s="177">
        <v>34</v>
      </c>
      <c r="G32" s="108">
        <v>16</v>
      </c>
      <c r="H32" s="108">
        <v>34</v>
      </c>
      <c r="I32" s="129"/>
      <c r="J32" s="93"/>
      <c r="K32" s="93"/>
      <c r="L32" s="93"/>
      <c r="M32" s="101"/>
      <c r="O32" s="161">
        <f t="shared" si="4"/>
        <v>0</v>
      </c>
    </row>
    <row r="33" spans="1:15" ht="16.5" thickBot="1">
      <c r="A33" s="22" t="s">
        <v>164</v>
      </c>
      <c r="B33" s="147" t="s">
        <v>178</v>
      </c>
      <c r="C33" s="130"/>
      <c r="D33" s="23">
        <v>48</v>
      </c>
      <c r="E33" s="23">
        <v>16</v>
      </c>
      <c r="F33" s="175">
        <v>32</v>
      </c>
      <c r="G33" s="23">
        <v>16</v>
      </c>
      <c r="H33" s="23"/>
      <c r="I33" s="97"/>
      <c r="J33" s="98"/>
      <c r="K33" s="98"/>
      <c r="L33" s="98"/>
      <c r="M33" s="100">
        <v>32</v>
      </c>
      <c r="O33" s="161">
        <f t="shared" si="4"/>
        <v>0</v>
      </c>
    </row>
    <row r="34" spans="1:15" ht="32.25" thickBot="1">
      <c r="A34" s="22" t="s">
        <v>165</v>
      </c>
      <c r="B34" s="148" t="s">
        <v>179</v>
      </c>
      <c r="C34" s="88" t="s">
        <v>214</v>
      </c>
      <c r="D34" s="23">
        <v>56</v>
      </c>
      <c r="E34" s="23">
        <v>18</v>
      </c>
      <c r="F34" s="175">
        <v>38</v>
      </c>
      <c r="G34" s="23">
        <v>18</v>
      </c>
      <c r="H34" s="23">
        <v>38</v>
      </c>
      <c r="I34" s="97"/>
      <c r="J34" s="101"/>
      <c r="K34" s="101"/>
      <c r="L34" s="98"/>
      <c r="M34" s="98"/>
      <c r="O34" s="161">
        <f t="shared" si="4"/>
        <v>0</v>
      </c>
    </row>
    <row r="35" spans="1:15" ht="16.5" thickBot="1">
      <c r="A35" s="22" t="s">
        <v>166</v>
      </c>
      <c r="B35" s="147" t="s">
        <v>180</v>
      </c>
      <c r="C35" s="88" t="s">
        <v>213</v>
      </c>
      <c r="D35" s="149">
        <v>50</v>
      </c>
      <c r="E35" s="149">
        <v>16</v>
      </c>
      <c r="F35" s="182">
        <v>34</v>
      </c>
      <c r="G35" s="149">
        <v>16</v>
      </c>
      <c r="H35" s="149">
        <v>34</v>
      </c>
      <c r="I35" s="150"/>
      <c r="J35" s="98"/>
      <c r="K35" s="98"/>
      <c r="L35" s="101"/>
      <c r="M35" s="100"/>
      <c r="O35" s="161">
        <f t="shared" si="4"/>
        <v>0</v>
      </c>
    </row>
    <row r="36" spans="1:15" ht="32.25" thickBot="1">
      <c r="A36" s="111" t="s">
        <v>181</v>
      </c>
      <c r="B36" s="131" t="s">
        <v>6</v>
      </c>
      <c r="C36" s="88" t="s">
        <v>208</v>
      </c>
      <c r="D36" s="25">
        <v>48</v>
      </c>
      <c r="E36" s="25">
        <v>16</v>
      </c>
      <c r="F36" s="178">
        <v>32</v>
      </c>
      <c r="G36" s="25">
        <v>18</v>
      </c>
      <c r="H36" s="25"/>
      <c r="I36" s="127"/>
      <c r="J36" s="114"/>
      <c r="K36" s="114"/>
      <c r="L36" s="114">
        <v>32</v>
      </c>
      <c r="M36" s="114"/>
      <c r="O36" s="161">
        <f t="shared" si="4"/>
        <v>0</v>
      </c>
    </row>
    <row r="37" spans="1:15" ht="32.25" thickBot="1">
      <c r="A37" s="84" t="s">
        <v>38</v>
      </c>
      <c r="B37" s="132" t="s">
        <v>167</v>
      </c>
      <c r="C37" s="82"/>
      <c r="D37" s="66">
        <f>D38</f>
        <v>2211</v>
      </c>
      <c r="E37" s="66">
        <f>E38</f>
        <v>269</v>
      </c>
      <c r="F37" s="183">
        <f>F38</f>
        <v>1942</v>
      </c>
      <c r="G37" s="66">
        <f>G38</f>
        <v>252</v>
      </c>
      <c r="H37" s="66">
        <f aca="true" t="shared" si="8" ref="H37:M37">H38</f>
        <v>72</v>
      </c>
      <c r="I37" s="66">
        <f t="shared" si="8"/>
        <v>428</v>
      </c>
      <c r="J37" s="66">
        <f t="shared" si="8"/>
        <v>312</v>
      </c>
      <c r="K37" s="66">
        <f t="shared" si="8"/>
        <v>326</v>
      </c>
      <c r="L37" s="66">
        <f t="shared" si="8"/>
        <v>370</v>
      </c>
      <c r="M37" s="66">
        <f t="shared" si="8"/>
        <v>434</v>
      </c>
      <c r="O37" s="161">
        <f t="shared" si="4"/>
        <v>0</v>
      </c>
    </row>
    <row r="38" spans="1:15" ht="16.5" thickBot="1">
      <c r="A38" s="73" t="s">
        <v>40</v>
      </c>
      <c r="B38" s="132" t="s">
        <v>7</v>
      </c>
      <c r="C38" s="82"/>
      <c r="D38" s="66">
        <f aca="true" t="shared" si="9" ref="D38:M38">D39+D43+D47+D50</f>
        <v>2211</v>
      </c>
      <c r="E38" s="66">
        <f t="shared" si="9"/>
        <v>269</v>
      </c>
      <c r="F38" s="183">
        <f t="shared" si="9"/>
        <v>1942</v>
      </c>
      <c r="G38" s="66">
        <f t="shared" si="9"/>
        <v>252</v>
      </c>
      <c r="H38" s="66">
        <f t="shared" si="9"/>
        <v>72</v>
      </c>
      <c r="I38" s="66">
        <f t="shared" si="9"/>
        <v>428</v>
      </c>
      <c r="J38" s="66">
        <f t="shared" si="9"/>
        <v>312</v>
      </c>
      <c r="K38" s="66">
        <f t="shared" si="9"/>
        <v>326</v>
      </c>
      <c r="L38" s="66">
        <f t="shared" si="9"/>
        <v>370</v>
      </c>
      <c r="M38" s="66">
        <f t="shared" si="9"/>
        <v>434</v>
      </c>
      <c r="O38" s="161">
        <f t="shared" si="4"/>
        <v>0</v>
      </c>
    </row>
    <row r="39" spans="1:15" ht="32.25" customHeight="1" thickBot="1">
      <c r="A39" s="133" t="s">
        <v>8</v>
      </c>
      <c r="B39" s="151" t="s">
        <v>182</v>
      </c>
      <c r="C39" s="96" t="s">
        <v>219</v>
      </c>
      <c r="D39" s="66">
        <f>D40+D41+D42</f>
        <v>708</v>
      </c>
      <c r="E39" s="66">
        <f aca="true" t="shared" si="10" ref="E39:M39">E40+E41+E42</f>
        <v>116</v>
      </c>
      <c r="F39" s="183">
        <f t="shared" si="10"/>
        <v>592</v>
      </c>
      <c r="G39" s="66">
        <f t="shared" si="10"/>
        <v>108</v>
      </c>
      <c r="H39" s="66">
        <f t="shared" si="10"/>
        <v>0</v>
      </c>
      <c r="I39" s="66">
        <f t="shared" si="10"/>
        <v>0</v>
      </c>
      <c r="J39" s="66">
        <f t="shared" si="10"/>
        <v>108</v>
      </c>
      <c r="K39" s="66">
        <f t="shared" si="10"/>
        <v>170</v>
      </c>
      <c r="L39" s="66">
        <f t="shared" si="10"/>
        <v>176</v>
      </c>
      <c r="M39" s="66">
        <f t="shared" si="10"/>
        <v>138</v>
      </c>
      <c r="O39" s="161">
        <f t="shared" si="4"/>
        <v>0</v>
      </c>
    </row>
    <row r="40" spans="1:15" ht="47.25">
      <c r="A40" s="107" t="s">
        <v>9</v>
      </c>
      <c r="B40" s="155" t="s">
        <v>183</v>
      </c>
      <c r="C40" s="96" t="s">
        <v>211</v>
      </c>
      <c r="D40" s="108">
        <v>348</v>
      </c>
      <c r="E40" s="107">
        <v>116</v>
      </c>
      <c r="F40" s="177">
        <v>232</v>
      </c>
      <c r="G40" s="108">
        <v>108</v>
      </c>
      <c r="H40" s="108"/>
      <c r="I40" s="93"/>
      <c r="J40" s="93">
        <v>36</v>
      </c>
      <c r="K40" s="93">
        <v>62</v>
      </c>
      <c r="L40" s="93">
        <v>68</v>
      </c>
      <c r="M40" s="94">
        <v>66</v>
      </c>
      <c r="O40" s="161">
        <f t="shared" si="4"/>
        <v>0</v>
      </c>
    </row>
    <row r="41" spans="1:15" ht="31.5">
      <c r="A41" s="22" t="s">
        <v>93</v>
      </c>
      <c r="B41" s="152" t="s">
        <v>94</v>
      </c>
      <c r="C41" s="130"/>
      <c r="D41" s="23">
        <v>180</v>
      </c>
      <c r="E41" s="22"/>
      <c r="F41" s="175">
        <v>180</v>
      </c>
      <c r="G41" s="23"/>
      <c r="H41" s="23"/>
      <c r="I41" s="98"/>
      <c r="J41" s="98">
        <v>72</v>
      </c>
      <c r="K41" s="98">
        <v>108</v>
      </c>
      <c r="L41" s="98"/>
      <c r="M41" s="98"/>
      <c r="O41" s="161">
        <f t="shared" si="4"/>
        <v>0</v>
      </c>
    </row>
    <row r="42" spans="1:15" ht="16.5" thickBot="1">
      <c r="A42" s="133" t="s">
        <v>41</v>
      </c>
      <c r="B42" s="157" t="s">
        <v>10</v>
      </c>
      <c r="C42" s="135"/>
      <c r="D42" s="26">
        <v>180</v>
      </c>
      <c r="E42" s="91"/>
      <c r="F42" s="184">
        <v>180</v>
      </c>
      <c r="G42" s="26"/>
      <c r="H42" s="136"/>
      <c r="I42" s="24"/>
      <c r="J42" s="137"/>
      <c r="K42" s="137"/>
      <c r="L42" s="137">
        <v>108</v>
      </c>
      <c r="M42" s="101">
        <v>72</v>
      </c>
      <c r="O42" s="161">
        <f t="shared" si="4"/>
        <v>0</v>
      </c>
    </row>
    <row r="43" spans="1:15" ht="32.25" thickBot="1">
      <c r="A43" s="133" t="s">
        <v>11</v>
      </c>
      <c r="B43" s="153" t="s">
        <v>184</v>
      </c>
      <c r="C43" s="82"/>
      <c r="D43" s="84">
        <f>D44+D46+D45</f>
        <v>777</v>
      </c>
      <c r="E43" s="84">
        <f>E44+E46+E45</f>
        <v>115</v>
      </c>
      <c r="F43" s="181">
        <f>F44+F46+F45</f>
        <v>662</v>
      </c>
      <c r="G43" s="84">
        <f aca="true" t="shared" si="11" ref="G43:M43">G44+G46+G45</f>
        <v>108</v>
      </c>
      <c r="H43" s="84">
        <f t="shared" si="11"/>
        <v>56</v>
      </c>
      <c r="I43" s="84">
        <f t="shared" si="11"/>
        <v>124</v>
      </c>
      <c r="J43" s="84">
        <f t="shared" si="11"/>
        <v>132</v>
      </c>
      <c r="K43" s="84">
        <f t="shared" si="11"/>
        <v>156</v>
      </c>
      <c r="L43" s="84">
        <f t="shared" si="11"/>
        <v>194</v>
      </c>
      <c r="M43" s="84">
        <f t="shared" si="11"/>
        <v>0</v>
      </c>
      <c r="O43" s="161">
        <f t="shared" si="4"/>
        <v>0</v>
      </c>
    </row>
    <row r="44" spans="1:15" ht="51" customHeight="1">
      <c r="A44" s="107" t="s">
        <v>12</v>
      </c>
      <c r="B44" s="154" t="s">
        <v>185</v>
      </c>
      <c r="C44" s="88" t="s">
        <v>212</v>
      </c>
      <c r="D44" s="107">
        <v>345</v>
      </c>
      <c r="E44" s="108">
        <v>115</v>
      </c>
      <c r="F44" s="185">
        <v>230</v>
      </c>
      <c r="G44" s="107">
        <v>108</v>
      </c>
      <c r="H44" s="107">
        <v>56</v>
      </c>
      <c r="I44" s="162">
        <v>16</v>
      </c>
      <c r="J44" s="94">
        <v>24</v>
      </c>
      <c r="K44" s="94">
        <v>48</v>
      </c>
      <c r="L44" s="94">
        <v>86</v>
      </c>
      <c r="M44" s="94"/>
      <c r="O44" s="161">
        <f t="shared" si="4"/>
        <v>0</v>
      </c>
    </row>
    <row r="45" spans="1:15" ht="32.25" customHeight="1">
      <c r="A45" s="22" t="s">
        <v>217</v>
      </c>
      <c r="B45" s="134" t="s">
        <v>94</v>
      </c>
      <c r="C45" s="96"/>
      <c r="D45" s="91">
        <v>108</v>
      </c>
      <c r="E45" s="91"/>
      <c r="F45" s="174">
        <v>108</v>
      </c>
      <c r="G45" s="91"/>
      <c r="H45" s="91"/>
      <c r="I45" s="120">
        <v>108</v>
      </c>
      <c r="J45" s="99"/>
      <c r="K45" s="99"/>
      <c r="L45" s="99"/>
      <c r="M45" s="99"/>
      <c r="O45" s="161">
        <f t="shared" si="4"/>
        <v>0</v>
      </c>
    </row>
    <row r="46" spans="1:15" ht="16.5" thickBot="1">
      <c r="A46" s="133" t="s">
        <v>42</v>
      </c>
      <c r="B46" s="158" t="s">
        <v>10</v>
      </c>
      <c r="C46" s="135"/>
      <c r="D46" s="26">
        <v>324</v>
      </c>
      <c r="E46" s="26"/>
      <c r="F46" s="184">
        <v>324</v>
      </c>
      <c r="G46" s="26"/>
      <c r="H46" s="26"/>
      <c r="I46" s="136"/>
      <c r="J46" s="137">
        <v>108</v>
      </c>
      <c r="K46" s="137">
        <v>108</v>
      </c>
      <c r="L46" s="137">
        <v>108</v>
      </c>
      <c r="M46" s="137"/>
      <c r="O46" s="161">
        <f t="shared" si="4"/>
        <v>0</v>
      </c>
    </row>
    <row r="47" spans="1:15" ht="48" thickBot="1">
      <c r="A47" s="133" t="s">
        <v>186</v>
      </c>
      <c r="B47" s="156" t="s">
        <v>187</v>
      </c>
      <c r="C47" s="135"/>
      <c r="D47" s="66">
        <f>D48+D49</f>
        <v>408</v>
      </c>
      <c r="E47" s="66">
        <f>E48+E49</f>
        <v>16</v>
      </c>
      <c r="F47" s="183">
        <f>F48+F49</f>
        <v>392</v>
      </c>
      <c r="G47" s="66">
        <f aca="true" t="shared" si="12" ref="G47:M47">G48+G49</f>
        <v>16</v>
      </c>
      <c r="H47" s="66">
        <f t="shared" si="12"/>
        <v>16</v>
      </c>
      <c r="I47" s="66">
        <f t="shared" si="12"/>
        <v>304</v>
      </c>
      <c r="J47" s="66">
        <f t="shared" si="12"/>
        <v>72</v>
      </c>
      <c r="K47" s="66">
        <f t="shared" si="12"/>
        <v>0</v>
      </c>
      <c r="L47" s="66">
        <f t="shared" si="12"/>
        <v>0</v>
      </c>
      <c r="M47" s="66">
        <f t="shared" si="12"/>
        <v>0</v>
      </c>
      <c r="O47" s="161">
        <f t="shared" si="4"/>
        <v>0</v>
      </c>
    </row>
    <row r="48" spans="1:15" ht="31.5">
      <c r="A48" s="107" t="s">
        <v>188</v>
      </c>
      <c r="B48" s="159" t="s">
        <v>189</v>
      </c>
      <c r="C48" s="88" t="s">
        <v>205</v>
      </c>
      <c r="D48" s="108">
        <v>48</v>
      </c>
      <c r="E48" s="108">
        <v>16</v>
      </c>
      <c r="F48" s="177">
        <v>32</v>
      </c>
      <c r="G48" s="108">
        <v>16</v>
      </c>
      <c r="H48" s="108">
        <v>16</v>
      </c>
      <c r="I48" s="129">
        <v>16</v>
      </c>
      <c r="J48" s="94"/>
      <c r="K48" s="94"/>
      <c r="L48" s="94"/>
      <c r="M48" s="94"/>
      <c r="O48" s="161">
        <f t="shared" si="4"/>
        <v>0</v>
      </c>
    </row>
    <row r="49" spans="1:15" ht="32.25" thickBot="1">
      <c r="A49" s="22" t="s">
        <v>190</v>
      </c>
      <c r="B49" s="134" t="s">
        <v>94</v>
      </c>
      <c r="C49" s="130"/>
      <c r="D49" s="23">
        <v>360</v>
      </c>
      <c r="E49" s="23"/>
      <c r="F49" s="175">
        <v>360</v>
      </c>
      <c r="G49" s="23"/>
      <c r="H49" s="23"/>
      <c r="I49" s="97">
        <v>288</v>
      </c>
      <c r="J49" s="98">
        <v>72</v>
      </c>
      <c r="K49" s="98"/>
      <c r="L49" s="98"/>
      <c r="M49" s="98"/>
      <c r="O49" s="161">
        <f t="shared" si="4"/>
        <v>0</v>
      </c>
    </row>
    <row r="50" spans="1:15" ht="48" customHeight="1" thickBot="1">
      <c r="A50" s="133" t="s">
        <v>191</v>
      </c>
      <c r="B50" s="160" t="s">
        <v>192</v>
      </c>
      <c r="C50" s="135"/>
      <c r="D50" s="66">
        <f>D51+D52</f>
        <v>318</v>
      </c>
      <c r="E50" s="66">
        <f aca="true" t="shared" si="13" ref="E50:M50">E51+E52</f>
        <v>22</v>
      </c>
      <c r="F50" s="183">
        <f t="shared" si="13"/>
        <v>296</v>
      </c>
      <c r="G50" s="66">
        <f t="shared" si="13"/>
        <v>20</v>
      </c>
      <c r="H50" s="66">
        <f t="shared" si="13"/>
        <v>0</v>
      </c>
      <c r="I50" s="66">
        <f t="shared" si="13"/>
        <v>0</v>
      </c>
      <c r="J50" s="66">
        <f t="shared" si="13"/>
        <v>0</v>
      </c>
      <c r="K50" s="66">
        <f t="shared" si="13"/>
        <v>0</v>
      </c>
      <c r="L50" s="66">
        <f t="shared" si="13"/>
        <v>0</v>
      </c>
      <c r="M50" s="66">
        <f t="shared" si="13"/>
        <v>296</v>
      </c>
      <c r="O50" s="161">
        <f t="shared" si="4"/>
        <v>0</v>
      </c>
    </row>
    <row r="51" spans="1:15" ht="31.5">
      <c r="A51" s="107" t="s">
        <v>193</v>
      </c>
      <c r="B51" s="159" t="s">
        <v>194</v>
      </c>
      <c r="C51" s="96" t="s">
        <v>211</v>
      </c>
      <c r="D51" s="108">
        <v>66</v>
      </c>
      <c r="E51" s="108">
        <v>22</v>
      </c>
      <c r="F51" s="177">
        <v>44</v>
      </c>
      <c r="G51" s="108">
        <v>20</v>
      </c>
      <c r="H51" s="108"/>
      <c r="I51" s="129"/>
      <c r="J51" s="94"/>
      <c r="K51" s="94"/>
      <c r="L51" s="94"/>
      <c r="M51" s="94">
        <v>44</v>
      </c>
      <c r="O51" s="161">
        <f t="shared" si="4"/>
        <v>0</v>
      </c>
    </row>
    <row r="52" spans="1:15" ht="16.5" thickBot="1">
      <c r="A52" s="133" t="s">
        <v>195</v>
      </c>
      <c r="B52" s="158" t="s">
        <v>10</v>
      </c>
      <c r="C52" s="135"/>
      <c r="D52" s="26">
        <v>252</v>
      </c>
      <c r="E52" s="26"/>
      <c r="F52" s="184">
        <v>252</v>
      </c>
      <c r="G52" s="26"/>
      <c r="H52" s="26"/>
      <c r="I52" s="136"/>
      <c r="J52" s="137"/>
      <c r="K52" s="137"/>
      <c r="L52" s="137"/>
      <c r="M52" s="137">
        <v>252</v>
      </c>
      <c r="O52" s="161">
        <f t="shared" si="4"/>
        <v>0</v>
      </c>
    </row>
    <row r="53" spans="1:15" ht="16.5" thickBot="1">
      <c r="A53" s="73" t="s">
        <v>168</v>
      </c>
      <c r="B53" s="128" t="s">
        <v>3</v>
      </c>
      <c r="C53" s="187" t="s">
        <v>207</v>
      </c>
      <c r="D53" s="66">
        <v>80</v>
      </c>
      <c r="E53" s="66">
        <f>D53-F53</f>
        <v>40</v>
      </c>
      <c r="F53" s="183">
        <v>40</v>
      </c>
      <c r="G53" s="66">
        <v>40</v>
      </c>
      <c r="H53" s="26"/>
      <c r="I53" s="136"/>
      <c r="J53" s="138"/>
      <c r="K53" s="138"/>
      <c r="L53" s="138">
        <v>28</v>
      </c>
      <c r="M53" s="138">
        <v>12</v>
      </c>
      <c r="O53" s="161">
        <f t="shared" si="4"/>
        <v>0</v>
      </c>
    </row>
    <row r="54" spans="1:15" ht="16.5" thickBot="1">
      <c r="A54" s="224" t="s">
        <v>15</v>
      </c>
      <c r="B54" s="225"/>
      <c r="C54" s="82"/>
      <c r="D54" s="139">
        <f aca="true" t="shared" si="14" ref="D54:M54">SUM(D53,D37,D31,D9)</f>
        <v>5577</v>
      </c>
      <c r="E54" s="139">
        <f t="shared" si="14"/>
        <v>1401</v>
      </c>
      <c r="F54" s="186">
        <f t="shared" si="14"/>
        <v>4176</v>
      </c>
      <c r="G54" s="139">
        <f t="shared" si="14"/>
        <v>1514</v>
      </c>
      <c r="H54" s="139">
        <f t="shared" si="14"/>
        <v>612</v>
      </c>
      <c r="I54" s="139">
        <f t="shared" si="14"/>
        <v>828</v>
      </c>
      <c r="J54" s="139">
        <f t="shared" si="14"/>
        <v>612</v>
      </c>
      <c r="K54" s="139">
        <f t="shared" si="14"/>
        <v>792</v>
      </c>
      <c r="L54" s="139">
        <f t="shared" si="14"/>
        <v>612</v>
      </c>
      <c r="M54" s="139">
        <f t="shared" si="14"/>
        <v>720</v>
      </c>
      <c r="O54" s="163">
        <f>SUM(H54:M54)</f>
        <v>4176</v>
      </c>
    </row>
    <row r="55" spans="1:13" ht="32.25" thickBot="1">
      <c r="A55" s="84" t="s">
        <v>169</v>
      </c>
      <c r="B55" s="132" t="s">
        <v>120</v>
      </c>
      <c r="C55" s="26"/>
      <c r="D55" s="66"/>
      <c r="E55" s="26"/>
      <c r="F55" s="184"/>
      <c r="G55" s="26"/>
      <c r="H55" s="26"/>
      <c r="I55" s="67"/>
      <c r="J55" s="140"/>
      <c r="K55" s="140"/>
      <c r="L55" s="141"/>
      <c r="M55" s="141" t="s">
        <v>105</v>
      </c>
    </row>
    <row r="56" spans="1:17" ht="32.25" thickBot="1">
      <c r="A56" s="213" t="s">
        <v>170</v>
      </c>
      <c r="B56" s="214"/>
      <c r="C56" s="214"/>
      <c r="D56" s="214"/>
      <c r="E56" s="215"/>
      <c r="F56" s="207" t="s">
        <v>15</v>
      </c>
      <c r="G56" s="142" t="s">
        <v>43</v>
      </c>
      <c r="H56" s="143">
        <f aca="true" t="shared" si="15" ref="H56:M56">H9+H31+H40+H44+H48+H51+H53</f>
        <v>612</v>
      </c>
      <c r="I56" s="143">
        <f t="shared" si="15"/>
        <v>432</v>
      </c>
      <c r="J56" s="143">
        <f t="shared" si="15"/>
        <v>360</v>
      </c>
      <c r="K56" s="143">
        <f t="shared" si="15"/>
        <v>576</v>
      </c>
      <c r="L56" s="143">
        <f t="shared" si="15"/>
        <v>396</v>
      </c>
      <c r="M56" s="143">
        <f t="shared" si="15"/>
        <v>396</v>
      </c>
      <c r="O56" s="163">
        <f aca="true" t="shared" si="16" ref="O56:O61">SUM(H56:M56)</f>
        <v>2772</v>
      </c>
      <c r="P56" s="164">
        <f>O56/36</f>
        <v>77</v>
      </c>
      <c r="Q56" t="s">
        <v>131</v>
      </c>
    </row>
    <row r="57" spans="1:18" ht="32.25" thickBot="1">
      <c r="A57" s="210" t="s">
        <v>171</v>
      </c>
      <c r="B57" s="211"/>
      <c r="C57" s="211"/>
      <c r="D57" s="211"/>
      <c r="E57" s="212"/>
      <c r="F57" s="208"/>
      <c r="G57" s="144" t="s">
        <v>44</v>
      </c>
      <c r="H57" s="66">
        <f aca="true" t="shared" si="17" ref="H57:M57">H41+H49+H45</f>
        <v>0</v>
      </c>
      <c r="I57" s="66">
        <f t="shared" si="17"/>
        <v>396</v>
      </c>
      <c r="J57" s="66">
        <f t="shared" si="17"/>
        <v>144</v>
      </c>
      <c r="K57" s="66">
        <f t="shared" si="17"/>
        <v>108</v>
      </c>
      <c r="L57" s="66">
        <f t="shared" si="17"/>
        <v>0</v>
      </c>
      <c r="M57" s="66">
        <f t="shared" si="17"/>
        <v>0</v>
      </c>
      <c r="O57" s="163">
        <f t="shared" si="16"/>
        <v>648</v>
      </c>
      <c r="P57" s="217">
        <f>(O57+O58)/36</f>
        <v>39</v>
      </c>
      <c r="R57" s="164">
        <f>SUM(P56:P58)</f>
        <v>116</v>
      </c>
    </row>
    <row r="58" spans="1:17" ht="32.25" thickBot="1">
      <c r="A58" s="204" t="s">
        <v>172</v>
      </c>
      <c r="B58" s="205"/>
      <c r="C58" s="205"/>
      <c r="D58" s="205"/>
      <c r="E58" s="206"/>
      <c r="F58" s="208"/>
      <c r="G58" s="144" t="s">
        <v>173</v>
      </c>
      <c r="H58" s="84">
        <f aca="true" t="shared" si="18" ref="H58:M58">H42+H46+H52</f>
        <v>0</v>
      </c>
      <c r="I58" s="84">
        <f t="shared" si="18"/>
        <v>0</v>
      </c>
      <c r="J58" s="84">
        <f t="shared" si="18"/>
        <v>108</v>
      </c>
      <c r="K58" s="84">
        <f t="shared" si="18"/>
        <v>108</v>
      </c>
      <c r="L58" s="84">
        <f t="shared" si="18"/>
        <v>216</v>
      </c>
      <c r="M58" s="84">
        <f t="shared" si="18"/>
        <v>324</v>
      </c>
      <c r="O58" s="163">
        <f t="shared" si="16"/>
        <v>756</v>
      </c>
      <c r="P58" s="217"/>
      <c r="Q58" t="s">
        <v>131</v>
      </c>
    </row>
    <row r="59" spans="1:15" ht="16.5" thickBot="1">
      <c r="A59" s="218" t="s">
        <v>174</v>
      </c>
      <c r="B59" s="219"/>
      <c r="C59" s="219"/>
      <c r="D59" s="219"/>
      <c r="E59" s="220"/>
      <c r="F59" s="208"/>
      <c r="G59" s="142" t="s">
        <v>175</v>
      </c>
      <c r="H59" s="66">
        <f>_xlfn.COUNTIFS(C11:C53,"Э,-,-,-,-,-")</f>
        <v>0</v>
      </c>
      <c r="I59" s="66">
        <f>_xlfn.COUNTIFS(C11:C53,"-,Э,-,-,-,-")</f>
        <v>1</v>
      </c>
      <c r="J59" s="66">
        <f>_xlfn.COUNTIFS(C11:C53,"-,-,Э,-,-,-")</f>
        <v>0</v>
      </c>
      <c r="K59" s="66">
        <f>_xlfn.COUNTIFS(C11:C53,"-,-,-,Э,-,-")</f>
        <v>0</v>
      </c>
      <c r="L59" s="66">
        <f>_xlfn.COUNTIFS(C11:C53,"-,-,-,-,Э,-")</f>
        <v>0</v>
      </c>
      <c r="M59" s="66">
        <f>_xlfn.COUNTIFS(C11:C53,"-,-,-,-,-,Э")</f>
        <v>0</v>
      </c>
      <c r="O59" s="163">
        <f t="shared" si="16"/>
        <v>1</v>
      </c>
    </row>
    <row r="60" spans="1:15" ht="32.25" customHeight="1" thickBot="1">
      <c r="A60" s="218" t="s">
        <v>176</v>
      </c>
      <c r="B60" s="219"/>
      <c r="C60" s="219"/>
      <c r="D60" s="219"/>
      <c r="E60" s="220"/>
      <c r="F60" s="208"/>
      <c r="G60" s="145" t="s">
        <v>45</v>
      </c>
      <c r="H60" s="66">
        <f>_xlfn.COUNTIFS(C11:C53,"ДЗ,-,-,-,-,-")</f>
        <v>1</v>
      </c>
      <c r="I60" s="66">
        <f>_xlfn.COUNTIFS(C11:C54,"-,ДЗ,-,-,-,-")</f>
        <v>0</v>
      </c>
      <c r="J60" s="66">
        <f>_xlfn.COUNTIFS(C11:C54,"-,-,ДЗ,-,-,-")</f>
        <v>0</v>
      </c>
      <c r="K60" s="66">
        <f>_xlfn.COUNTIFS(C11:C54,"-,-,-,ДЗ,-,-")</f>
        <v>0</v>
      </c>
      <c r="L60" s="66">
        <f>_xlfn.COUNTIFS(C11:C54,"-,-,-,-,ДЗ,-")</f>
        <v>0</v>
      </c>
      <c r="M60" s="66">
        <f>_xlfn.COUNTIFS(C11:C53,"-,-,-,-,-,ДЗ")</f>
        <v>0</v>
      </c>
      <c r="O60" s="163">
        <f t="shared" si="16"/>
        <v>1</v>
      </c>
    </row>
    <row r="61" spans="1:15" ht="16.5" thickBot="1">
      <c r="A61" s="221"/>
      <c r="B61" s="222"/>
      <c r="C61" s="222"/>
      <c r="D61" s="222"/>
      <c r="E61" s="223"/>
      <c r="F61" s="209"/>
      <c r="G61" s="145" t="s">
        <v>46</v>
      </c>
      <c r="H61" s="66">
        <f>_xlfn.COUNTIFS(C11:C53,"З,-,-,-,-,-")</f>
        <v>0</v>
      </c>
      <c r="I61" s="66">
        <f>_xlfn.COUNTIFS(C11:C53,"-,З,-,-,-,-")</f>
        <v>0</v>
      </c>
      <c r="J61" s="66">
        <f>_xlfn.COUNTIFS(C11:C53,"-,-,З,-,-,-")</f>
        <v>0</v>
      </c>
      <c r="K61" s="66">
        <f>_xlfn.COUNTIFS(C11:C53,"-,-,-,З,-,-")</f>
        <v>0</v>
      </c>
      <c r="L61" s="66">
        <f>_xlfn.COUNTIFS(C11:C53,"-,-,-,-,З,-")</f>
        <v>0</v>
      </c>
      <c r="M61" s="66">
        <f>_xlfn.COUNTIFS(C11:C53,"-,-,-,-,-,З")</f>
        <v>0</v>
      </c>
      <c r="O61" s="163">
        <f t="shared" si="16"/>
        <v>0</v>
      </c>
    </row>
    <row r="63" spans="7:13" ht="10.5">
      <c r="G63" s="161" t="s">
        <v>202</v>
      </c>
      <c r="H63" s="164">
        <f>H54/17</f>
        <v>36</v>
      </c>
      <c r="I63" s="164">
        <f>I54/23</f>
        <v>36</v>
      </c>
      <c r="J63" s="164">
        <f>J54/17</f>
        <v>36</v>
      </c>
      <c r="K63" s="164">
        <f>K54/22</f>
        <v>36</v>
      </c>
      <c r="L63" s="164">
        <f>L54/17</f>
        <v>36</v>
      </c>
      <c r="M63" s="164">
        <f>M54/20</f>
        <v>36</v>
      </c>
    </row>
    <row r="65" spans="2:13" ht="15.75">
      <c r="B65" s="165" t="s">
        <v>196</v>
      </c>
      <c r="C65" s="166">
        <f>(G54+O57+O58)/(O56+O57+O58)*100</f>
        <v>69.87547892720306</v>
      </c>
      <c r="D65" s="167" t="s">
        <v>197</v>
      </c>
      <c r="E65" s="168"/>
      <c r="F65" s="168"/>
      <c r="G65" s="169" t="s">
        <v>198</v>
      </c>
      <c r="H65" s="170">
        <f aca="true" t="shared" si="19" ref="H65:M65">H54</f>
        <v>612</v>
      </c>
      <c r="I65" s="170">
        <f t="shared" si="19"/>
        <v>828</v>
      </c>
      <c r="J65" s="170">
        <f t="shared" si="19"/>
        <v>612</v>
      </c>
      <c r="K65" s="170">
        <f t="shared" si="19"/>
        <v>792</v>
      </c>
      <c r="L65" s="170">
        <f t="shared" si="19"/>
        <v>612</v>
      </c>
      <c r="M65" s="170">
        <f t="shared" si="19"/>
        <v>720</v>
      </c>
    </row>
    <row r="66" spans="2:15" ht="15.75">
      <c r="B66" s="168"/>
      <c r="C66" s="168"/>
      <c r="D66" s="168"/>
      <c r="E66" s="168"/>
      <c r="F66" s="168"/>
      <c r="G66" s="169" t="s">
        <v>199</v>
      </c>
      <c r="H66" s="171">
        <f aca="true" t="shared" si="20" ref="H66:M66">H65/36</f>
        <v>17</v>
      </c>
      <c r="I66" s="171">
        <f t="shared" si="20"/>
        <v>23</v>
      </c>
      <c r="J66" s="171">
        <f t="shared" si="20"/>
        <v>17</v>
      </c>
      <c r="K66" s="171">
        <f t="shared" si="20"/>
        <v>22</v>
      </c>
      <c r="L66" s="171">
        <f t="shared" si="20"/>
        <v>17</v>
      </c>
      <c r="M66" s="171">
        <f t="shared" si="20"/>
        <v>20</v>
      </c>
      <c r="O66" s="173">
        <f>SUM(H66:M66)</f>
        <v>116</v>
      </c>
    </row>
    <row r="67" spans="2:15" ht="15.75">
      <c r="B67" s="168"/>
      <c r="C67" s="168"/>
      <c r="D67" s="168"/>
      <c r="E67" s="168"/>
      <c r="F67" s="168"/>
      <c r="G67" s="169" t="s">
        <v>200</v>
      </c>
      <c r="H67" s="170">
        <f aca="true" t="shared" si="21" ref="H67:M67">H56</f>
        <v>612</v>
      </c>
      <c r="I67" s="170">
        <f t="shared" si="21"/>
        <v>432</v>
      </c>
      <c r="J67" s="170">
        <f t="shared" si="21"/>
        <v>360</v>
      </c>
      <c r="K67" s="170">
        <f t="shared" si="21"/>
        <v>576</v>
      </c>
      <c r="L67" s="170">
        <f t="shared" si="21"/>
        <v>396</v>
      </c>
      <c r="M67" s="170">
        <f t="shared" si="21"/>
        <v>396</v>
      </c>
      <c r="O67" s="173"/>
    </row>
    <row r="68" spans="2:15" ht="15.75">
      <c r="B68" s="168"/>
      <c r="C68" s="168"/>
      <c r="D68" s="168"/>
      <c r="E68" s="168"/>
      <c r="F68" s="168"/>
      <c r="G68" s="169" t="s">
        <v>199</v>
      </c>
      <c r="H68" s="172">
        <f aca="true" t="shared" si="22" ref="H68:M68">H67/36</f>
        <v>17</v>
      </c>
      <c r="I68" s="172">
        <f t="shared" si="22"/>
        <v>12</v>
      </c>
      <c r="J68" s="172">
        <f t="shared" si="22"/>
        <v>10</v>
      </c>
      <c r="K68" s="172">
        <f t="shared" si="22"/>
        <v>16</v>
      </c>
      <c r="L68" s="172">
        <f t="shared" si="22"/>
        <v>11</v>
      </c>
      <c r="M68" s="172">
        <f t="shared" si="22"/>
        <v>11</v>
      </c>
      <c r="O68" s="173">
        <f>SUM(H68:M68)</f>
        <v>77</v>
      </c>
    </row>
    <row r="69" spans="2:15" ht="15.75">
      <c r="B69" s="168"/>
      <c r="C69" s="168"/>
      <c r="D69" s="168"/>
      <c r="E69" s="168"/>
      <c r="F69" s="168"/>
      <c r="G69" s="169" t="s">
        <v>201</v>
      </c>
      <c r="H69" s="169">
        <f aca="true" t="shared" si="23" ref="H69:M69">H57+H58</f>
        <v>0</v>
      </c>
      <c r="I69" s="169">
        <f t="shared" si="23"/>
        <v>396</v>
      </c>
      <c r="J69" s="169">
        <f t="shared" si="23"/>
        <v>252</v>
      </c>
      <c r="K69" s="169">
        <f t="shared" si="23"/>
        <v>216</v>
      </c>
      <c r="L69" s="169">
        <f t="shared" si="23"/>
        <v>216</v>
      </c>
      <c r="M69" s="169">
        <f t="shared" si="23"/>
        <v>324</v>
      </c>
      <c r="O69" s="173"/>
    </row>
    <row r="70" spans="2:15" ht="15.75">
      <c r="B70" s="168"/>
      <c r="C70" s="168"/>
      <c r="D70" s="168"/>
      <c r="E70" s="168"/>
      <c r="F70" s="168"/>
      <c r="G70" s="169" t="s">
        <v>199</v>
      </c>
      <c r="H70" s="172">
        <f aca="true" t="shared" si="24" ref="H70:M70">H69/36</f>
        <v>0</v>
      </c>
      <c r="I70" s="172">
        <f t="shared" si="24"/>
        <v>11</v>
      </c>
      <c r="J70" s="172">
        <f t="shared" si="24"/>
        <v>7</v>
      </c>
      <c r="K70" s="172">
        <f t="shared" si="24"/>
        <v>6</v>
      </c>
      <c r="L70" s="172">
        <f t="shared" si="24"/>
        <v>6</v>
      </c>
      <c r="M70" s="172">
        <f t="shared" si="24"/>
        <v>9</v>
      </c>
      <c r="O70" s="173">
        <f>SUM(H70:M70)</f>
        <v>39</v>
      </c>
    </row>
    <row r="80" spans="11:12" ht="10.5">
      <c r="K80">
        <v>42</v>
      </c>
      <c r="L80">
        <v>30</v>
      </c>
    </row>
  </sheetData>
  <sheetProtection/>
  <mergeCells count="23">
    <mergeCell ref="P57:P58"/>
    <mergeCell ref="D3:D7"/>
    <mergeCell ref="E3:E7"/>
    <mergeCell ref="A60:E60"/>
    <mergeCell ref="A61:E61"/>
    <mergeCell ref="A59:E59"/>
    <mergeCell ref="A54:B54"/>
    <mergeCell ref="F4:F7"/>
    <mergeCell ref="F3:G3"/>
    <mergeCell ref="H3:I3"/>
    <mergeCell ref="A58:E58"/>
    <mergeCell ref="F56:F61"/>
    <mergeCell ref="A57:E57"/>
    <mergeCell ref="A56:E56"/>
    <mergeCell ref="J3:K3"/>
    <mergeCell ref="L3:M3"/>
    <mergeCell ref="A1:L1"/>
    <mergeCell ref="A2:A7"/>
    <mergeCell ref="B2:B7"/>
    <mergeCell ref="C2:C7"/>
    <mergeCell ref="D2:G2"/>
    <mergeCell ref="H2:M2"/>
    <mergeCell ref="G4:G7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B40" sqref="B40"/>
    </sheetView>
  </sheetViews>
  <sheetFormatPr defaultColWidth="9.33203125" defaultRowHeight="10.5"/>
  <cols>
    <col min="2" max="2" width="112.33203125" style="0" customWidth="1"/>
  </cols>
  <sheetData>
    <row r="1" spans="1:2" ht="55.5" customHeight="1">
      <c r="A1" s="231" t="s">
        <v>47</v>
      </c>
      <c r="B1" s="231"/>
    </row>
    <row r="2" spans="1:2" ht="15.75">
      <c r="A2" s="3" t="s">
        <v>0</v>
      </c>
      <c r="B2" s="3" t="s">
        <v>1</v>
      </c>
    </row>
    <row r="3" spans="1:2" ht="18.75" customHeight="1">
      <c r="A3" s="6"/>
      <c r="B3" s="5" t="s">
        <v>48</v>
      </c>
    </row>
    <row r="4" spans="1:2" ht="18.75" customHeight="1">
      <c r="A4" s="6">
        <v>1</v>
      </c>
      <c r="B4" s="11" t="s">
        <v>74</v>
      </c>
    </row>
    <row r="5" spans="1:2" ht="15.75">
      <c r="A5" s="4">
        <v>2</v>
      </c>
      <c r="B5" s="9" t="s">
        <v>76</v>
      </c>
    </row>
    <row r="6" spans="1:2" ht="15.75">
      <c r="A6" s="4">
        <v>3</v>
      </c>
      <c r="B6" s="9" t="s">
        <v>75</v>
      </c>
    </row>
    <row r="7" spans="1:2" ht="15.75">
      <c r="A7" s="4">
        <v>4</v>
      </c>
      <c r="B7" s="9" t="s">
        <v>52</v>
      </c>
    </row>
    <row r="8" spans="1:2" ht="15.75">
      <c r="A8" s="4">
        <v>5</v>
      </c>
      <c r="B8" s="9" t="s">
        <v>53</v>
      </c>
    </row>
    <row r="9" spans="1:2" ht="15.75">
      <c r="A9" s="4">
        <v>6</v>
      </c>
      <c r="B9" s="9" t="s">
        <v>54</v>
      </c>
    </row>
    <row r="10" spans="1:2" ht="15.75">
      <c r="A10" s="4">
        <v>7</v>
      </c>
      <c r="B10" s="9" t="s">
        <v>55</v>
      </c>
    </row>
    <row r="11" spans="1:2" ht="15.75">
      <c r="A11" s="7">
        <v>8</v>
      </c>
      <c r="B11" s="9" t="s">
        <v>56</v>
      </c>
    </row>
    <row r="12" spans="1:2" ht="15.75">
      <c r="A12" s="7">
        <v>9</v>
      </c>
      <c r="B12" s="9" t="s">
        <v>57</v>
      </c>
    </row>
    <row r="13" spans="1:2" ht="15.75">
      <c r="A13" s="7">
        <v>10</v>
      </c>
      <c r="B13" s="9" t="s">
        <v>58</v>
      </c>
    </row>
    <row r="14" spans="1:2" ht="15.75">
      <c r="A14" s="7">
        <v>11</v>
      </c>
      <c r="B14" s="9" t="s">
        <v>59</v>
      </c>
    </row>
    <row r="15" spans="1:2" ht="18.75" customHeight="1">
      <c r="A15" s="7">
        <v>12</v>
      </c>
      <c r="B15" s="9" t="s">
        <v>60</v>
      </c>
    </row>
    <row r="16" spans="1:2" ht="15.75">
      <c r="A16" s="7">
        <v>13</v>
      </c>
      <c r="B16" s="9" t="s">
        <v>61</v>
      </c>
    </row>
    <row r="17" spans="1:2" ht="15.75">
      <c r="A17" s="7">
        <v>14</v>
      </c>
      <c r="B17" s="9" t="s">
        <v>62</v>
      </c>
    </row>
    <row r="18" spans="1:2" ht="15.75">
      <c r="A18" s="7">
        <v>15</v>
      </c>
      <c r="B18" s="9" t="s">
        <v>63</v>
      </c>
    </row>
    <row r="19" spans="1:2" ht="15.75">
      <c r="A19" s="7">
        <v>16</v>
      </c>
      <c r="B19" s="9" t="s">
        <v>66</v>
      </c>
    </row>
    <row r="20" spans="1:2" ht="15.75">
      <c r="A20" s="7">
        <v>17</v>
      </c>
      <c r="B20" s="9" t="s">
        <v>65</v>
      </c>
    </row>
    <row r="21" spans="1:2" ht="15.75">
      <c r="A21" s="7">
        <v>18</v>
      </c>
      <c r="B21" s="9" t="s">
        <v>64</v>
      </c>
    </row>
    <row r="22" spans="1:2" ht="18.75" customHeight="1">
      <c r="A22" s="6"/>
      <c r="B22" s="5" t="s">
        <v>49</v>
      </c>
    </row>
    <row r="23" spans="1:2" ht="15.75">
      <c r="A23" s="7">
        <v>1</v>
      </c>
      <c r="B23" s="9" t="s">
        <v>67</v>
      </c>
    </row>
    <row r="24" spans="1:2" ht="15.75">
      <c r="A24" s="7">
        <v>2</v>
      </c>
      <c r="B24" s="9" t="s">
        <v>68</v>
      </c>
    </row>
    <row r="25" spans="1:2" ht="15.75">
      <c r="A25" s="7">
        <v>3</v>
      </c>
      <c r="B25" s="9" t="s">
        <v>69</v>
      </c>
    </row>
    <row r="26" spans="1:2" ht="18.75" customHeight="1">
      <c r="A26" s="8"/>
      <c r="B26" s="10" t="s">
        <v>50</v>
      </c>
    </row>
    <row r="27" spans="1:2" ht="15.75">
      <c r="A27" s="7">
        <v>1</v>
      </c>
      <c r="B27" s="9" t="s">
        <v>70</v>
      </c>
    </row>
    <row r="28" spans="1:2" ht="19.5" customHeight="1">
      <c r="A28" s="7">
        <v>2</v>
      </c>
      <c r="B28" s="9" t="s">
        <v>71</v>
      </c>
    </row>
    <row r="29" spans="1:2" ht="18.75" customHeight="1">
      <c r="A29" s="7">
        <v>3</v>
      </c>
      <c r="B29" s="20" t="s">
        <v>91</v>
      </c>
    </row>
    <row r="30" spans="1:2" ht="18.75" customHeight="1">
      <c r="A30" s="6"/>
      <c r="B30" s="10" t="s">
        <v>51</v>
      </c>
    </row>
    <row r="31" spans="1:2" ht="15.75">
      <c r="A31" s="7">
        <v>1</v>
      </c>
      <c r="B31" s="9" t="s">
        <v>72</v>
      </c>
    </row>
    <row r="32" spans="1:2" ht="15.75">
      <c r="A32" s="7">
        <v>2</v>
      </c>
      <c r="B32" s="9" t="s">
        <v>73</v>
      </c>
    </row>
  </sheetData>
  <sheetProtection/>
  <mergeCells count="1">
    <mergeCell ref="A1:B1"/>
  </mergeCells>
  <printOptions/>
  <pageMargins left="0.7086614173228347" right="0.7086614173228347" top="0.35433070866141736" bottom="0.35433070866141736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1"/>
  <sheetViews>
    <sheetView zoomScale="90" zoomScaleNormal="90" zoomScalePageLayoutView="0" workbookViewId="0" topLeftCell="A19">
      <selection activeCell="A3" sqref="A3"/>
    </sheetView>
  </sheetViews>
  <sheetFormatPr defaultColWidth="9.33203125" defaultRowHeight="10.5"/>
  <cols>
    <col min="1" max="1" width="255.66015625" style="0" customWidth="1"/>
  </cols>
  <sheetData>
    <row r="1" ht="19.5" thickBot="1">
      <c r="A1" s="12" t="s">
        <v>77</v>
      </c>
    </row>
    <row r="2" ht="18.75">
      <c r="A2" s="13" t="s">
        <v>78</v>
      </c>
    </row>
    <row r="3" s="16" customFormat="1" ht="159.75" customHeight="1">
      <c r="A3" s="27" t="s">
        <v>90</v>
      </c>
    </row>
    <row r="4" ht="18.75">
      <c r="A4" s="19" t="s">
        <v>79</v>
      </c>
    </row>
    <row r="5" ht="10.5">
      <c r="A5" s="17"/>
    </row>
    <row r="6" ht="15.75" hidden="1">
      <c r="A6" s="28"/>
    </row>
    <row r="7" ht="408.75" customHeight="1">
      <c r="A7" s="29" t="s">
        <v>88</v>
      </c>
    </row>
    <row r="8" ht="15.75">
      <c r="A8" s="28"/>
    </row>
    <row r="9" ht="15.75">
      <c r="A9" s="28"/>
    </row>
    <row r="10" ht="15.75">
      <c r="A10" s="28"/>
    </row>
    <row r="11" ht="15.75">
      <c r="A11" s="28" t="s">
        <v>95</v>
      </c>
    </row>
    <row r="12" ht="15.75">
      <c r="A12" s="28" t="s">
        <v>96</v>
      </c>
    </row>
    <row r="13" ht="15.75">
      <c r="A13" s="28" t="s">
        <v>97</v>
      </c>
    </row>
    <row r="14" ht="15.75">
      <c r="A14" s="28" t="s">
        <v>98</v>
      </c>
    </row>
    <row r="15" ht="15.75">
      <c r="A15" s="28" t="s">
        <v>99</v>
      </c>
    </row>
    <row r="16" ht="19.5" thickBot="1">
      <c r="A16" s="30"/>
    </row>
    <row r="17" ht="36.75" customHeight="1">
      <c r="A17" s="18" t="s">
        <v>100</v>
      </c>
    </row>
    <row r="18" ht="104.25" customHeight="1">
      <c r="A18" s="31" t="s">
        <v>80</v>
      </c>
    </row>
    <row r="19" ht="18.75">
      <c r="A19" s="18"/>
    </row>
    <row r="20" ht="19.5" thickBot="1">
      <c r="A20" s="30"/>
    </row>
    <row r="21" ht="31.5" customHeight="1">
      <c r="A21" s="18" t="s">
        <v>81</v>
      </c>
    </row>
    <row r="22" ht="47.25">
      <c r="A22" s="31" t="s">
        <v>82</v>
      </c>
    </row>
    <row r="23" ht="47.25">
      <c r="A23" s="31" t="s">
        <v>83</v>
      </c>
    </row>
    <row r="24" ht="19.5" thickBot="1">
      <c r="A24" s="30"/>
    </row>
    <row r="25" ht="18.75">
      <c r="A25" s="19" t="s">
        <v>84</v>
      </c>
    </row>
    <row r="26" ht="15.75">
      <c r="A26" s="31" t="s">
        <v>85</v>
      </c>
    </row>
    <row r="27" ht="31.5">
      <c r="A27" s="28" t="s">
        <v>101</v>
      </c>
    </row>
    <row r="28" ht="15.75">
      <c r="A28" s="28" t="s">
        <v>102</v>
      </c>
    </row>
    <row r="29" ht="19.5" thickBot="1">
      <c r="A29" s="30"/>
    </row>
    <row r="30" ht="19.5">
      <c r="A30" s="32" t="s">
        <v>86</v>
      </c>
    </row>
    <row r="31" ht="16.5" thickBot="1">
      <c r="A31" s="14" t="s">
        <v>87</v>
      </c>
    </row>
  </sheetData>
  <sheetProtection/>
  <printOptions/>
  <pageMargins left="0.3937007874015748" right="0.3937007874015748" top="0.5511811023622047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cp:lastPrinted>2020-01-22T10:34:54Z</cp:lastPrinted>
  <dcterms:created xsi:type="dcterms:W3CDTF">2011-05-05T04:03:53Z</dcterms:created>
  <dcterms:modified xsi:type="dcterms:W3CDTF">2021-09-03T11:42:09Z</dcterms:modified>
  <cp:category/>
  <cp:version/>
  <cp:contentType/>
  <cp:contentStatus/>
</cp:coreProperties>
</file>