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65506" windowWidth="10665" windowHeight="7680" tabRatio="740" activeTab="0"/>
  </bookViews>
  <sheets>
    <sheet name="Выпол. натур.норм в разрезе" sheetId="1" r:id="rId1"/>
  </sheets>
  <definedNames>
    <definedName name="_xlnm.Print_Area" localSheetId="0">'Выпол. натур.норм в разрезе'!$A$1:$K$38</definedName>
  </definedNames>
  <calcPr fullCalcOnLoad="1"/>
</workbook>
</file>

<file path=xl/sharedStrings.xml><?xml version="1.0" encoding="utf-8"?>
<sst xmlns="http://schemas.openxmlformats.org/spreadsheetml/2006/main" count="47" uniqueCount="46">
  <si>
    <t>Дрожжи</t>
  </si>
  <si>
    <t>Крупы, бобовые</t>
  </si>
  <si>
    <t>Картофель</t>
  </si>
  <si>
    <t>Кондитерские изделия</t>
  </si>
  <si>
    <t>Колбасные изделия</t>
  </si>
  <si>
    <t>Кофейный напиток</t>
  </si>
  <si>
    <t>Мука пшеничная</t>
  </si>
  <si>
    <t>Мука картофельная</t>
  </si>
  <si>
    <t>№ п/п</t>
  </si>
  <si>
    <t>Наименование продуктов</t>
  </si>
  <si>
    <t>Норма в день на одного ребенка</t>
  </si>
  <si>
    <t>ясли</t>
  </si>
  <si>
    <t>сад</t>
  </si>
  <si>
    <t>Норма на все дни пребывания</t>
  </si>
  <si>
    <t>Фактический расход продуктов</t>
  </si>
  <si>
    <t>% выполнения</t>
  </si>
  <si>
    <t>Хлеб пшеничный</t>
  </si>
  <si>
    <t>Хлеб ржаной</t>
  </si>
  <si>
    <t>Макаронные изделия</t>
  </si>
  <si>
    <t>Овощи и др.зелень</t>
  </si>
  <si>
    <t>Фрукты свежие</t>
  </si>
  <si>
    <t>Сухофрукты</t>
  </si>
  <si>
    <t>Соки фруктовые</t>
  </si>
  <si>
    <t>Сахар</t>
  </si>
  <si>
    <t>Птица</t>
  </si>
  <si>
    <t>Мясо</t>
  </si>
  <si>
    <t>Рыба</t>
  </si>
  <si>
    <t>Молоко</t>
  </si>
  <si>
    <t>Творог</t>
  </si>
  <si>
    <t>Сметана</t>
  </si>
  <si>
    <t>Сыр</t>
  </si>
  <si>
    <t>Масло сливочное</t>
  </si>
  <si>
    <t>Масло растительное</t>
  </si>
  <si>
    <t>Яйцо</t>
  </si>
  <si>
    <t>Какао порошок</t>
  </si>
  <si>
    <t>Чай</t>
  </si>
  <si>
    <t>Соль</t>
  </si>
  <si>
    <t>10,5 часов</t>
  </si>
  <si>
    <t>Кол-во детодней</t>
  </si>
  <si>
    <t>Стоимость одного детодня</t>
  </si>
  <si>
    <t xml:space="preserve">ясли </t>
  </si>
  <si>
    <t xml:space="preserve">сад </t>
  </si>
  <si>
    <t>Итого</t>
  </si>
  <si>
    <t>Недорасход, перерасход продуктов</t>
  </si>
  <si>
    <t>Стоимость питания</t>
  </si>
  <si>
    <t>Выполнение натуральных норм по МБДОУ №74 "Родничок" за  II квартал 2017г.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</si>
</sst>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11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2" borderId="18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9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 horizontal="center" wrapText="1"/>
    </xf>
    <xf numFmtId="2" fontId="0" fillId="3" borderId="23" xfId="0" applyNumberFormat="1" applyFill="1" applyBorder="1" applyAlignment="1">
      <alignment wrapText="1"/>
    </xf>
    <xf numFmtId="2" fontId="0" fillId="3" borderId="22" xfId="0" applyNumberFormat="1" applyFill="1" applyBorder="1" applyAlignment="1">
      <alignment wrapText="1"/>
    </xf>
    <xf numFmtId="1" fontId="0" fillId="3" borderId="22" xfId="0" applyNumberFormat="1" applyFill="1" applyBorder="1" applyAlignment="1">
      <alignment wrapText="1"/>
    </xf>
    <xf numFmtId="2" fontId="0" fillId="3" borderId="17" xfId="0" applyNumberFormat="1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2" fontId="0" fillId="2" borderId="18" xfId="0" applyNumberFormat="1" applyFill="1" applyBorder="1" applyAlignment="1">
      <alignment wrapText="1"/>
    </xf>
    <xf numFmtId="2" fontId="0" fillId="2" borderId="10" xfId="0" applyNumberFormat="1" applyFill="1" applyBorder="1" applyAlignment="1">
      <alignment wrapText="1"/>
    </xf>
    <xf numFmtId="1" fontId="0" fillId="2" borderId="10" xfId="0" applyNumberFormat="1" applyFill="1" applyBorder="1" applyAlignment="1">
      <alignment wrapText="1"/>
    </xf>
    <xf numFmtId="2" fontId="0" fillId="2" borderId="11" xfId="0" applyNumberFormat="1" applyFill="1" applyBorder="1" applyAlignment="1">
      <alignment wrapText="1"/>
    </xf>
    <xf numFmtId="0" fontId="0" fillId="10" borderId="21" xfId="0" applyFill="1" applyBorder="1" applyAlignment="1">
      <alignment horizontal="center" wrapText="1"/>
    </xf>
    <xf numFmtId="2" fontId="0" fillId="10" borderId="19" xfId="0" applyNumberFormat="1" applyFill="1" applyBorder="1" applyAlignment="1">
      <alignment wrapText="1"/>
    </xf>
    <xf numFmtId="2" fontId="19" fillId="0" borderId="14" xfId="0" applyNumberFormat="1" applyFont="1" applyBorder="1" applyAlignment="1">
      <alignment horizontal="right" wrapText="1"/>
    </xf>
    <xf numFmtId="2" fontId="0" fillId="10" borderId="20" xfId="0" applyNumberFormat="1" applyFill="1" applyBorder="1" applyAlignment="1">
      <alignment wrapText="1"/>
    </xf>
    <xf numFmtId="164" fontId="0" fillId="0" borderId="24" xfId="0" applyNumberFormat="1" applyBorder="1" applyAlignment="1">
      <alignment wrapText="1"/>
    </xf>
    <xf numFmtId="1" fontId="0" fillId="10" borderId="20" xfId="0" applyNumberFormat="1" applyFill="1" applyBorder="1" applyAlignment="1">
      <alignment wrapText="1"/>
    </xf>
    <xf numFmtId="2" fontId="0" fillId="10" borderId="21" xfId="0" applyNumberFormat="1" applyFill="1" applyBorder="1" applyAlignment="1">
      <alignment wrapText="1"/>
    </xf>
    <xf numFmtId="0" fontId="0" fillId="0" borderId="25" xfId="0" applyFill="1" applyBorder="1" applyAlignment="1">
      <alignment/>
    </xf>
    <xf numFmtId="165" fontId="0" fillId="0" borderId="0" xfId="0" applyNumberFormat="1" applyAlignment="1">
      <alignment/>
    </xf>
    <xf numFmtId="165" fontId="19" fillId="0" borderId="23" xfId="0" applyNumberFormat="1" applyFont="1" applyBorder="1" applyAlignment="1">
      <alignment horizontal="right"/>
    </xf>
    <xf numFmtId="1" fontId="19" fillId="0" borderId="14" xfId="0" applyNumberFormat="1" applyFont="1" applyBorder="1" applyAlignment="1">
      <alignment horizontal="right" wrapText="1"/>
    </xf>
    <xf numFmtId="2" fontId="19" fillId="0" borderId="15" xfId="0" applyNumberFormat="1" applyFont="1" applyBorder="1" applyAlignment="1">
      <alignment horizontal="right" wrapText="1"/>
    </xf>
    <xf numFmtId="0" fontId="0" fillId="0" borderId="0" xfId="0" applyFill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4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10" borderId="38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75" zoomScaleNormal="75" zoomScaleSheetLayoutView="85" zoomScalePageLayoutView="85" workbookViewId="0" topLeftCell="A1">
      <selection activeCell="J19" sqref="J19"/>
    </sheetView>
  </sheetViews>
  <sheetFormatPr defaultColWidth="9.140625" defaultRowHeight="15"/>
  <cols>
    <col min="1" max="1" width="6.7109375" style="0" customWidth="1"/>
    <col min="2" max="2" width="26.140625" style="0" customWidth="1"/>
    <col min="3" max="3" width="12.57421875" style="0" customWidth="1"/>
    <col min="4" max="4" width="10.7109375" style="0" customWidth="1"/>
    <col min="5" max="6" width="10.421875" style="0" customWidth="1"/>
    <col min="7" max="7" width="11.28125" style="0" customWidth="1"/>
    <col min="8" max="8" width="13.140625" style="0" customWidth="1"/>
    <col min="9" max="9" width="13.421875" style="0" customWidth="1"/>
    <col min="10" max="10" width="12.8515625" style="0" customWidth="1"/>
    <col min="11" max="11" width="12.7109375" style="0" customWidth="1"/>
  </cols>
  <sheetData>
    <row r="1" ht="18.75">
      <c r="A1" s="2" t="s">
        <v>45</v>
      </c>
    </row>
    <row r="2" ht="15.75" thickBot="1"/>
    <row r="3" spans="1:19" ht="30.75" customHeight="1">
      <c r="A3" s="51" t="s">
        <v>8</v>
      </c>
      <c r="B3" s="54" t="s">
        <v>9</v>
      </c>
      <c r="C3" s="64" t="s">
        <v>10</v>
      </c>
      <c r="D3" s="65"/>
      <c r="E3" s="64" t="s">
        <v>13</v>
      </c>
      <c r="F3" s="69"/>
      <c r="G3" s="65"/>
      <c r="H3" s="61" t="s">
        <v>14</v>
      </c>
      <c r="I3" s="54" t="s">
        <v>43</v>
      </c>
      <c r="J3" s="54" t="s">
        <v>15</v>
      </c>
      <c r="K3" s="68"/>
      <c r="L3" s="1"/>
      <c r="M3" s="1"/>
      <c r="N3" s="1"/>
      <c r="O3" s="1"/>
      <c r="P3" s="1"/>
      <c r="Q3" s="1"/>
      <c r="R3" s="1"/>
      <c r="S3" s="1"/>
    </row>
    <row r="4" spans="1:19" ht="15">
      <c r="A4" s="52"/>
      <c r="B4" s="55"/>
      <c r="C4" s="66" t="s">
        <v>37</v>
      </c>
      <c r="D4" s="67"/>
      <c r="E4" s="66" t="s">
        <v>37</v>
      </c>
      <c r="F4" s="70"/>
      <c r="G4" s="71" t="s">
        <v>42</v>
      </c>
      <c r="H4" s="62"/>
      <c r="I4" s="55"/>
      <c r="J4" s="55"/>
      <c r="K4" s="68"/>
      <c r="L4" s="1"/>
      <c r="M4" s="1"/>
      <c r="N4" s="1"/>
      <c r="O4" s="1"/>
      <c r="P4" s="1"/>
      <c r="Q4" s="1"/>
      <c r="R4" s="1"/>
      <c r="S4" s="1"/>
    </row>
    <row r="5" spans="1:19" ht="15">
      <c r="A5" s="52"/>
      <c r="B5" s="55"/>
      <c r="C5" s="57" t="s">
        <v>11</v>
      </c>
      <c r="D5" s="59" t="s">
        <v>12</v>
      </c>
      <c r="E5" s="29" t="s">
        <v>40</v>
      </c>
      <c r="F5" s="24" t="s">
        <v>41</v>
      </c>
      <c r="G5" s="72"/>
      <c r="H5" s="62"/>
      <c r="I5" s="55"/>
      <c r="J5" s="55"/>
      <c r="K5" s="68"/>
      <c r="L5" s="1"/>
      <c r="M5" s="1"/>
      <c r="N5" s="1"/>
      <c r="O5" s="1"/>
      <c r="P5" s="1"/>
      <c r="Q5" s="1"/>
      <c r="R5" s="1"/>
      <c r="S5" s="1"/>
    </row>
    <row r="6" spans="1:19" ht="15.75" thickBot="1">
      <c r="A6" s="53"/>
      <c r="B6" s="56"/>
      <c r="C6" s="58"/>
      <c r="D6" s="60"/>
      <c r="E6" s="14">
        <v>1956</v>
      </c>
      <c r="F6" s="15">
        <v>22540</v>
      </c>
      <c r="G6" s="34">
        <f>E6+F6</f>
        <v>24496</v>
      </c>
      <c r="H6" s="63"/>
      <c r="I6" s="56"/>
      <c r="J6" s="56"/>
      <c r="K6" s="12"/>
      <c r="L6" s="1"/>
      <c r="M6" s="1"/>
      <c r="N6" s="1"/>
      <c r="O6" s="1"/>
      <c r="P6" s="1"/>
      <c r="Q6" s="1"/>
      <c r="R6" s="1"/>
      <c r="S6" s="1"/>
    </row>
    <row r="7" spans="1:19" ht="15">
      <c r="A7" s="3">
        <v>1</v>
      </c>
      <c r="B7" s="13" t="s">
        <v>16</v>
      </c>
      <c r="C7" s="16">
        <v>45</v>
      </c>
      <c r="D7" s="20">
        <v>60</v>
      </c>
      <c r="E7" s="30">
        <f>(C7*E6)/1000</f>
        <v>88.02</v>
      </c>
      <c r="F7" s="25">
        <f>(D7*F6)/1000</f>
        <v>1352.4</v>
      </c>
      <c r="G7" s="35">
        <f>E7+F7</f>
        <v>1440.42</v>
      </c>
      <c r="H7" s="47">
        <f>93.8+47.33+1263.43</f>
        <v>1404.56</v>
      </c>
      <c r="I7" s="43">
        <f>G7-H7</f>
        <v>35.86000000000013</v>
      </c>
      <c r="J7" s="38">
        <f>(H7/G7)*100</f>
        <v>97.51044834145596</v>
      </c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3">
        <v>2</v>
      </c>
      <c r="B8" s="6" t="s">
        <v>17</v>
      </c>
      <c r="C8" s="17">
        <v>30</v>
      </c>
      <c r="D8" s="21">
        <v>37.5</v>
      </c>
      <c r="E8" s="31">
        <f>(C8*E6)/1000</f>
        <v>58.68</v>
      </c>
      <c r="F8" s="26">
        <f>(D8*F6)/1000</f>
        <v>845.25</v>
      </c>
      <c r="G8" s="37">
        <f aca="true" t="shared" si="0" ref="G8:G35">E8+F8</f>
        <v>903.93</v>
      </c>
      <c r="H8" s="48">
        <v>907.61</v>
      </c>
      <c r="I8" s="36">
        <f aca="true" t="shared" si="1" ref="I8:I35">G8-H8</f>
        <v>-3.6800000000000637</v>
      </c>
      <c r="J8" s="9">
        <f>(H8/G8)*100</f>
        <v>100.40711117011274</v>
      </c>
      <c r="K8" s="1"/>
      <c r="L8" s="1"/>
      <c r="M8" s="1"/>
      <c r="N8" s="1"/>
      <c r="O8" s="1"/>
      <c r="P8" s="1"/>
      <c r="Q8" s="1"/>
      <c r="R8" s="1"/>
      <c r="S8" s="1"/>
    </row>
    <row r="9" spans="1:10" ht="15">
      <c r="A9" s="4">
        <v>3</v>
      </c>
      <c r="B9" s="7" t="s">
        <v>6</v>
      </c>
      <c r="C9" s="18">
        <v>19</v>
      </c>
      <c r="D9" s="22">
        <v>22</v>
      </c>
      <c r="E9" s="31">
        <f>(C9*E6)/1000</f>
        <v>37.164</v>
      </c>
      <c r="F9" s="26">
        <f>(D9*F6)/1000</f>
        <v>495.88</v>
      </c>
      <c r="G9" s="37">
        <f t="shared" si="0"/>
        <v>533.044</v>
      </c>
      <c r="H9" s="48">
        <f>520.79</f>
        <v>520.79</v>
      </c>
      <c r="I9" s="36">
        <f t="shared" si="1"/>
        <v>12.254000000000019</v>
      </c>
      <c r="J9" s="9">
        <f aca="true" t="shared" si="2" ref="J9:J35">(H9/G9)*100</f>
        <v>97.70112786186506</v>
      </c>
    </row>
    <row r="10" spans="1:10" ht="15">
      <c r="A10" s="4">
        <v>4</v>
      </c>
      <c r="B10" s="7" t="s">
        <v>7</v>
      </c>
      <c r="C10" s="18">
        <v>1.5</v>
      </c>
      <c r="D10" s="22">
        <v>2.25</v>
      </c>
      <c r="E10" s="31">
        <f>(C10*E6)/1000</f>
        <v>2.934</v>
      </c>
      <c r="F10" s="26">
        <f>(D10*F6)/1000</f>
        <v>50.715</v>
      </c>
      <c r="G10" s="37">
        <f t="shared" si="0"/>
        <v>53.649</v>
      </c>
      <c r="H10" s="49">
        <f>54.672</f>
        <v>54.672</v>
      </c>
      <c r="I10" s="36">
        <f t="shared" si="1"/>
        <v>-1.0229999999999961</v>
      </c>
      <c r="J10" s="9">
        <f t="shared" si="2"/>
        <v>101.90683889727674</v>
      </c>
    </row>
    <row r="11" spans="1:10" ht="15">
      <c r="A11" s="4">
        <v>5</v>
      </c>
      <c r="B11" s="7" t="s">
        <v>1</v>
      </c>
      <c r="C11" s="18">
        <v>22.5</v>
      </c>
      <c r="D11" s="22">
        <v>32</v>
      </c>
      <c r="E11" s="31">
        <f>(C11*E6)/1000</f>
        <v>44.01</v>
      </c>
      <c r="F11" s="26">
        <f>(D11*F6)/1000</f>
        <v>721.28</v>
      </c>
      <c r="G11" s="37">
        <f t="shared" si="0"/>
        <v>765.29</v>
      </c>
      <c r="H11" s="49">
        <f>90.9+72.8+80.1+8+143.5+25.7+60.8+128.4+194.4</f>
        <v>804.5999999999999</v>
      </c>
      <c r="I11" s="36">
        <f t="shared" si="1"/>
        <v>-39.309999999999945</v>
      </c>
      <c r="J11" s="9">
        <f t="shared" si="2"/>
        <v>105.13661487802008</v>
      </c>
    </row>
    <row r="12" spans="1:10" ht="15">
      <c r="A12" s="4">
        <v>6</v>
      </c>
      <c r="B12" s="7" t="s">
        <v>18</v>
      </c>
      <c r="C12" s="18">
        <v>6</v>
      </c>
      <c r="D12" s="22">
        <v>9</v>
      </c>
      <c r="E12" s="31">
        <f>(C12*E6)/1000</f>
        <v>11.736</v>
      </c>
      <c r="F12" s="26">
        <f>(D12*F6)/1000</f>
        <v>202.86</v>
      </c>
      <c r="G12" s="37">
        <f t="shared" si="0"/>
        <v>214.596</v>
      </c>
      <c r="H12" s="49">
        <f>225.5</f>
        <v>225.5</v>
      </c>
      <c r="I12" s="36">
        <f t="shared" si="1"/>
        <v>-10.903999999999996</v>
      </c>
      <c r="J12" s="9">
        <f t="shared" si="2"/>
        <v>105.08117579078827</v>
      </c>
    </row>
    <row r="13" spans="1:10" ht="15">
      <c r="A13" s="4">
        <v>7</v>
      </c>
      <c r="B13" s="7" t="s">
        <v>2</v>
      </c>
      <c r="C13" s="18">
        <v>143</v>
      </c>
      <c r="D13" s="22">
        <v>166</v>
      </c>
      <c r="E13" s="31">
        <f>(C13*E6)/1000</f>
        <v>279.708</v>
      </c>
      <c r="F13" s="26">
        <f>(D13*F6)/1000</f>
        <v>3741.64</v>
      </c>
      <c r="G13" s="37">
        <f t="shared" si="0"/>
        <v>4021.348</v>
      </c>
      <c r="H13" s="49">
        <v>4037.8</v>
      </c>
      <c r="I13" s="36">
        <f t="shared" si="1"/>
        <v>-16.452000000000226</v>
      </c>
      <c r="J13" s="9">
        <f t="shared" si="2"/>
        <v>100.40911654499935</v>
      </c>
    </row>
    <row r="14" spans="1:10" ht="15">
      <c r="A14" s="4">
        <v>8</v>
      </c>
      <c r="B14" s="7" t="s">
        <v>19</v>
      </c>
      <c r="C14" s="18">
        <v>192</v>
      </c>
      <c r="D14" s="22">
        <v>244</v>
      </c>
      <c r="E14" s="31">
        <f>(C14*E6)/1000</f>
        <v>375.552</v>
      </c>
      <c r="F14" s="26">
        <f>(D14*F6)/1000</f>
        <v>5499.76</v>
      </c>
      <c r="G14" s="37">
        <f t="shared" si="0"/>
        <v>5875.312</v>
      </c>
      <c r="H14" s="49">
        <f>2628.9+796.89+67.9+913.2+1052.73</f>
        <v>5459.620000000001</v>
      </c>
      <c r="I14" s="36">
        <f t="shared" si="1"/>
        <v>415.6919999999991</v>
      </c>
      <c r="J14" s="9">
        <f t="shared" si="2"/>
        <v>92.9247672293829</v>
      </c>
    </row>
    <row r="15" spans="1:10" ht="15">
      <c r="A15" s="4">
        <v>9</v>
      </c>
      <c r="B15" s="7" t="s">
        <v>20</v>
      </c>
      <c r="C15" s="18">
        <v>81</v>
      </c>
      <c r="D15" s="22">
        <v>85.5</v>
      </c>
      <c r="E15" s="31">
        <f>(C15*E6)/1000</f>
        <v>158.436</v>
      </c>
      <c r="F15" s="26">
        <f>(D15*F6)/1000</f>
        <v>1927.17</v>
      </c>
      <c r="G15" s="37">
        <f t="shared" si="0"/>
        <v>2085.606</v>
      </c>
      <c r="H15" s="49">
        <f>593.5+48.5+312.6+24.5+1345.4+17.7</f>
        <v>2342.2</v>
      </c>
      <c r="I15" s="36">
        <f t="shared" si="1"/>
        <v>-256.5939999999996</v>
      </c>
      <c r="J15" s="9">
        <f t="shared" si="2"/>
        <v>112.30309080430338</v>
      </c>
    </row>
    <row r="16" spans="1:10" ht="15">
      <c r="A16" s="4">
        <v>10</v>
      </c>
      <c r="B16" s="7" t="s">
        <v>21</v>
      </c>
      <c r="C16" s="18">
        <v>7</v>
      </c>
      <c r="D16" s="22">
        <v>8</v>
      </c>
      <c r="E16" s="31">
        <f>(C16*E6)/1000</f>
        <v>13.692</v>
      </c>
      <c r="F16" s="26">
        <f>(D16*F6)/1000</f>
        <v>180.32</v>
      </c>
      <c r="G16" s="37">
        <f t="shared" si="0"/>
        <v>194.012</v>
      </c>
      <c r="H16" s="49">
        <f>29.4+60+36.5+70.2</f>
        <v>196.10000000000002</v>
      </c>
      <c r="I16" s="36">
        <f t="shared" si="1"/>
        <v>-2.0880000000000223</v>
      </c>
      <c r="J16" s="9">
        <f t="shared" si="2"/>
        <v>101.07622208935531</v>
      </c>
    </row>
    <row r="17" spans="1:10" ht="15">
      <c r="A17" s="4">
        <v>11</v>
      </c>
      <c r="B17" s="7" t="s">
        <v>22</v>
      </c>
      <c r="C17" s="18">
        <v>75</v>
      </c>
      <c r="D17" s="22">
        <v>75</v>
      </c>
      <c r="E17" s="31">
        <f>(C17*E6)/1000</f>
        <v>146.7</v>
      </c>
      <c r="F17" s="26">
        <f>(D17*F6)/1000</f>
        <v>1690.5</v>
      </c>
      <c r="G17" s="37">
        <f t="shared" si="0"/>
        <v>1837.2</v>
      </c>
      <c r="H17" s="49">
        <f>552+1221</f>
        <v>1773</v>
      </c>
      <c r="I17" s="36">
        <f t="shared" si="1"/>
        <v>64.20000000000005</v>
      </c>
      <c r="J17" s="9">
        <f t="shared" si="2"/>
        <v>96.5055519268452</v>
      </c>
    </row>
    <row r="18" spans="1:10" ht="15">
      <c r="A18" s="4">
        <v>12</v>
      </c>
      <c r="B18" s="7" t="s">
        <v>3</v>
      </c>
      <c r="C18" s="18">
        <v>5</v>
      </c>
      <c r="D18" s="22">
        <v>15</v>
      </c>
      <c r="E18" s="31">
        <f>(C18*E6)/1000</f>
        <v>9.78</v>
      </c>
      <c r="F18" s="26">
        <f>(D18*F6)/1000</f>
        <v>338.1</v>
      </c>
      <c r="G18" s="37">
        <f t="shared" si="0"/>
        <v>347.88</v>
      </c>
      <c r="H18" s="49">
        <f>55.12+212+103.5</f>
        <v>370.62</v>
      </c>
      <c r="I18" s="36">
        <f t="shared" si="1"/>
        <v>-22.74000000000001</v>
      </c>
      <c r="J18" s="9">
        <f t="shared" si="2"/>
        <v>106.5367368057951</v>
      </c>
    </row>
    <row r="19" spans="1:10" ht="15">
      <c r="A19" s="4">
        <v>13</v>
      </c>
      <c r="B19" s="7" t="s">
        <v>23</v>
      </c>
      <c r="C19" s="18">
        <v>28</v>
      </c>
      <c r="D19" s="22">
        <v>35</v>
      </c>
      <c r="E19" s="31">
        <f>(C19*E6)/1000</f>
        <v>54.768</v>
      </c>
      <c r="F19" s="26">
        <f>(D19*F6)/1000</f>
        <v>788.9</v>
      </c>
      <c r="G19" s="37">
        <f t="shared" si="0"/>
        <v>843.668</v>
      </c>
      <c r="H19" s="49">
        <f>102.912+18.5894+17.7+748.09</f>
        <v>887.2914000000001</v>
      </c>
      <c r="I19" s="36">
        <f t="shared" si="1"/>
        <v>-43.62340000000006</v>
      </c>
      <c r="J19" s="9">
        <f t="shared" si="2"/>
        <v>105.17068325455037</v>
      </c>
    </row>
    <row r="20" spans="1:10" ht="15">
      <c r="A20" s="4">
        <v>14</v>
      </c>
      <c r="B20" s="7" t="s">
        <v>4</v>
      </c>
      <c r="C20" s="18"/>
      <c r="D20" s="22">
        <v>5</v>
      </c>
      <c r="E20" s="31">
        <f>(C20*E6)/1000</f>
        <v>0</v>
      </c>
      <c r="F20" s="26">
        <f>(D20*F6)/1000</f>
        <v>112.7</v>
      </c>
      <c r="G20" s="37">
        <f t="shared" si="0"/>
        <v>112.7</v>
      </c>
      <c r="H20" s="49">
        <f>107.6</f>
        <v>107.6</v>
      </c>
      <c r="I20" s="36">
        <f t="shared" si="1"/>
        <v>5.1000000000000085</v>
      </c>
      <c r="J20" s="9">
        <f t="shared" si="2"/>
        <v>95.47471162377994</v>
      </c>
    </row>
    <row r="21" spans="1:10" ht="15">
      <c r="A21" s="4">
        <v>15</v>
      </c>
      <c r="B21" s="7" t="s">
        <v>24</v>
      </c>
      <c r="C21" s="18">
        <v>17</v>
      </c>
      <c r="D21" s="22">
        <v>20</v>
      </c>
      <c r="E21" s="31">
        <f>(C21*E6)/1000</f>
        <v>33.252</v>
      </c>
      <c r="F21" s="26">
        <f>(D21*F6)/1000</f>
        <v>450.8</v>
      </c>
      <c r="G21" s="37">
        <f t="shared" si="0"/>
        <v>484.052</v>
      </c>
      <c r="H21" s="49">
        <f>484.941</f>
        <v>484.941</v>
      </c>
      <c r="I21" s="36">
        <f t="shared" si="1"/>
        <v>-0.8889999999999532</v>
      </c>
      <c r="J21" s="9">
        <f t="shared" si="2"/>
        <v>100.18365795410409</v>
      </c>
    </row>
    <row r="22" spans="1:10" ht="15">
      <c r="A22" s="4">
        <v>16</v>
      </c>
      <c r="B22" s="7" t="s">
        <v>25</v>
      </c>
      <c r="C22" s="18">
        <v>51</v>
      </c>
      <c r="D22" s="22">
        <v>56</v>
      </c>
      <c r="E22" s="31">
        <f>(C22*E6)/1000</f>
        <v>99.756</v>
      </c>
      <c r="F22" s="26">
        <f>(D22*F6)/1000</f>
        <v>1262.24</v>
      </c>
      <c r="G22" s="37">
        <f t="shared" si="0"/>
        <v>1361.996</v>
      </c>
      <c r="H22" s="49">
        <f>781+72.9+354.6+150</f>
        <v>1358.5</v>
      </c>
      <c r="I22" s="36">
        <f t="shared" si="1"/>
        <v>3.4960000000000946</v>
      </c>
      <c r="J22" s="9">
        <f t="shared" si="2"/>
        <v>99.74331789520673</v>
      </c>
    </row>
    <row r="23" spans="1:10" ht="15">
      <c r="A23" s="4">
        <v>17</v>
      </c>
      <c r="B23" s="7" t="s">
        <v>26</v>
      </c>
      <c r="C23" s="18">
        <v>25.5</v>
      </c>
      <c r="D23" s="22">
        <v>29</v>
      </c>
      <c r="E23" s="31">
        <f>(C23*E6)/1000</f>
        <v>49.878</v>
      </c>
      <c r="F23" s="26">
        <f>(D23*F6)/1000</f>
        <v>653.66</v>
      </c>
      <c r="G23" s="37">
        <f t="shared" si="0"/>
        <v>703.538</v>
      </c>
      <c r="H23" s="49">
        <f>610.83+63</f>
        <v>673.83</v>
      </c>
      <c r="I23" s="36">
        <f t="shared" si="1"/>
        <v>29.70799999999997</v>
      </c>
      <c r="J23" s="9">
        <f t="shared" si="2"/>
        <v>95.77734251739068</v>
      </c>
    </row>
    <row r="24" spans="1:10" ht="15">
      <c r="A24" s="4">
        <v>18</v>
      </c>
      <c r="B24" s="7" t="s">
        <v>27</v>
      </c>
      <c r="C24" s="18">
        <v>293</v>
      </c>
      <c r="D24" s="22">
        <v>338</v>
      </c>
      <c r="E24" s="31">
        <f>(C24*E6)/1000</f>
        <v>573.108</v>
      </c>
      <c r="F24" s="26">
        <f>(D24*F6)/1000</f>
        <v>7618.52</v>
      </c>
      <c r="G24" s="37">
        <f t="shared" si="0"/>
        <v>8191.628000000001</v>
      </c>
      <c r="H24" s="49">
        <f>7577.25+278.2976</f>
        <v>7855.5476</v>
      </c>
      <c r="I24" s="36">
        <f t="shared" si="1"/>
        <v>336.08040000000074</v>
      </c>
      <c r="J24" s="9">
        <f t="shared" si="2"/>
        <v>95.89726974906576</v>
      </c>
    </row>
    <row r="25" spans="1:10" ht="15">
      <c r="A25" s="4">
        <v>19</v>
      </c>
      <c r="B25" s="7" t="s">
        <v>28</v>
      </c>
      <c r="C25" s="18">
        <v>23</v>
      </c>
      <c r="D25" s="22">
        <v>30</v>
      </c>
      <c r="E25" s="31">
        <f>(C25*E6)/1000</f>
        <v>44.988</v>
      </c>
      <c r="F25" s="26">
        <f>(D25*F6)/1000</f>
        <v>676.2</v>
      </c>
      <c r="G25" s="37">
        <f t="shared" si="0"/>
        <v>721.1880000000001</v>
      </c>
      <c r="H25" s="49">
        <v>735</v>
      </c>
      <c r="I25" s="36">
        <f t="shared" si="1"/>
        <v>-13.811999999999898</v>
      </c>
      <c r="J25" s="9">
        <f t="shared" si="2"/>
        <v>101.91517329739261</v>
      </c>
    </row>
    <row r="26" spans="1:10" ht="15">
      <c r="A26" s="4">
        <v>20</v>
      </c>
      <c r="B26" s="7" t="s">
        <v>29</v>
      </c>
      <c r="C26" s="18">
        <v>7</v>
      </c>
      <c r="D26" s="22">
        <v>8</v>
      </c>
      <c r="E26" s="31">
        <f>(C26*E6)/1000</f>
        <v>13.692</v>
      </c>
      <c r="F26" s="26">
        <f>(D26*F6)/1000</f>
        <v>180.32</v>
      </c>
      <c r="G26" s="37">
        <f t="shared" si="0"/>
        <v>194.012</v>
      </c>
      <c r="H26" s="49">
        <f>190.5</f>
        <v>190.5</v>
      </c>
      <c r="I26" s="36">
        <f t="shared" si="1"/>
        <v>3.5120000000000005</v>
      </c>
      <c r="J26" s="9">
        <f t="shared" si="2"/>
        <v>98.18980269261695</v>
      </c>
    </row>
    <row r="27" spans="1:10" ht="15">
      <c r="A27" s="4">
        <v>21</v>
      </c>
      <c r="B27" s="7" t="s">
        <v>30</v>
      </c>
      <c r="C27" s="18">
        <v>3</v>
      </c>
      <c r="D27" s="22">
        <v>5</v>
      </c>
      <c r="E27" s="31">
        <f>(C27*E6)/1000</f>
        <v>5.868</v>
      </c>
      <c r="F27" s="26">
        <f>(D27*F6)/1000</f>
        <v>112.7</v>
      </c>
      <c r="G27" s="37">
        <f t="shared" si="0"/>
        <v>118.568</v>
      </c>
      <c r="H27" s="49">
        <v>117.208</v>
      </c>
      <c r="I27" s="36">
        <f t="shared" si="1"/>
        <v>1.3599999999999994</v>
      </c>
      <c r="J27" s="9">
        <f t="shared" si="2"/>
        <v>98.85297888131706</v>
      </c>
    </row>
    <row r="28" spans="1:10" ht="15">
      <c r="A28" s="4">
        <v>22</v>
      </c>
      <c r="B28" s="7" t="s">
        <v>31</v>
      </c>
      <c r="C28" s="18">
        <v>13.5</v>
      </c>
      <c r="D28" s="22">
        <v>16</v>
      </c>
      <c r="E28" s="31">
        <f>(C28*E6)/1000</f>
        <v>26.406</v>
      </c>
      <c r="F28" s="26">
        <f>(D28*F6)/1000</f>
        <v>360.64</v>
      </c>
      <c r="G28" s="37">
        <f t="shared" si="0"/>
        <v>387.046</v>
      </c>
      <c r="H28" s="49">
        <v>401.07</v>
      </c>
      <c r="I28" s="36">
        <f t="shared" si="1"/>
        <v>-14.024000000000001</v>
      </c>
      <c r="J28" s="9">
        <f t="shared" si="2"/>
        <v>103.62334192834962</v>
      </c>
    </row>
    <row r="29" spans="1:10" ht="15">
      <c r="A29" s="4">
        <v>23</v>
      </c>
      <c r="B29" s="7" t="s">
        <v>32</v>
      </c>
      <c r="C29" s="18">
        <v>7</v>
      </c>
      <c r="D29" s="22">
        <v>8.3</v>
      </c>
      <c r="E29" s="31">
        <f>(C29*E6)/1000</f>
        <v>13.692</v>
      </c>
      <c r="F29" s="26">
        <f>(D29*F6)/1000</f>
        <v>187.08200000000002</v>
      </c>
      <c r="G29" s="37">
        <f t="shared" si="0"/>
        <v>200.77400000000003</v>
      </c>
      <c r="H29" s="49">
        <f>200.24</f>
        <v>200.24</v>
      </c>
      <c r="I29" s="36">
        <f t="shared" si="1"/>
        <v>0.5340000000000202</v>
      </c>
      <c r="J29" s="9">
        <f t="shared" si="2"/>
        <v>99.73402930658352</v>
      </c>
    </row>
    <row r="30" spans="1:10" ht="15">
      <c r="A30" s="4">
        <v>24</v>
      </c>
      <c r="B30" s="7" t="s">
        <v>33</v>
      </c>
      <c r="C30" s="18">
        <v>0.4</v>
      </c>
      <c r="D30" s="22">
        <v>0.45</v>
      </c>
      <c r="E30" s="32">
        <f>C30*E6</f>
        <v>782.4000000000001</v>
      </c>
      <c r="F30" s="27">
        <f>D30*F6</f>
        <v>10143</v>
      </c>
      <c r="G30" s="39">
        <f t="shared" si="0"/>
        <v>10925.4</v>
      </c>
      <c r="H30" s="49">
        <v>10483</v>
      </c>
      <c r="I30" s="44">
        <f t="shared" si="1"/>
        <v>442.39999999999964</v>
      </c>
      <c r="J30" s="9">
        <f t="shared" si="2"/>
        <v>95.95072033975873</v>
      </c>
    </row>
    <row r="31" spans="1:10" ht="15">
      <c r="A31" s="4">
        <v>25</v>
      </c>
      <c r="B31" s="7" t="s">
        <v>5</v>
      </c>
      <c r="C31" s="18">
        <v>0.75</v>
      </c>
      <c r="D31" s="22">
        <v>0.9</v>
      </c>
      <c r="E31" s="31">
        <f>(C31*E6)/1000</f>
        <v>1.467</v>
      </c>
      <c r="F31" s="26">
        <f>(D31*F6)/1000</f>
        <v>20.286</v>
      </c>
      <c r="G31" s="37">
        <f t="shared" si="0"/>
        <v>21.753</v>
      </c>
      <c r="H31" s="49">
        <v>21.6</v>
      </c>
      <c r="I31" s="36">
        <f t="shared" si="1"/>
        <v>0.1529999999999987</v>
      </c>
      <c r="J31" s="9">
        <f t="shared" si="2"/>
        <v>99.29664873810509</v>
      </c>
    </row>
    <row r="32" spans="1:10" ht="15">
      <c r="A32" s="4">
        <v>26</v>
      </c>
      <c r="B32" s="7" t="s">
        <v>34</v>
      </c>
      <c r="C32" s="18">
        <v>0.4</v>
      </c>
      <c r="D32" s="22">
        <v>0.45</v>
      </c>
      <c r="E32" s="31">
        <f>(C32*E6)/1000</f>
        <v>0.7824000000000001</v>
      </c>
      <c r="F32" s="26">
        <f>(D32*F6)/1000</f>
        <v>10.143</v>
      </c>
      <c r="G32" s="37">
        <f t="shared" si="0"/>
        <v>10.925400000000002</v>
      </c>
      <c r="H32" s="49">
        <v>11.45</v>
      </c>
      <c r="I32" s="36">
        <f t="shared" si="1"/>
        <v>-0.5245999999999977</v>
      </c>
      <c r="J32" s="9">
        <f t="shared" si="2"/>
        <v>104.80165485931863</v>
      </c>
    </row>
    <row r="33" spans="1:10" ht="15">
      <c r="A33" s="4">
        <v>27</v>
      </c>
      <c r="B33" s="7" t="s">
        <v>35</v>
      </c>
      <c r="C33" s="18">
        <v>0.4</v>
      </c>
      <c r="D33" s="22">
        <v>0.45</v>
      </c>
      <c r="E33" s="31">
        <f>(C33*E6)/1000</f>
        <v>0.7824000000000001</v>
      </c>
      <c r="F33" s="26">
        <f>(D33*F6)/1000</f>
        <v>10.143</v>
      </c>
      <c r="G33" s="37">
        <f t="shared" si="0"/>
        <v>10.925400000000002</v>
      </c>
      <c r="H33" s="49">
        <v>11</v>
      </c>
      <c r="I33" s="36">
        <f t="shared" si="1"/>
        <v>-0.07459999999999845</v>
      </c>
      <c r="J33" s="9">
        <f t="shared" si="2"/>
        <v>100.68281252860305</v>
      </c>
    </row>
    <row r="34" spans="1:10" ht="15">
      <c r="A34" s="4">
        <v>28</v>
      </c>
      <c r="B34" s="7" t="s">
        <v>36</v>
      </c>
      <c r="C34" s="18">
        <v>3</v>
      </c>
      <c r="D34" s="22">
        <v>4.5</v>
      </c>
      <c r="E34" s="31">
        <f>(C34*E6)/1000</f>
        <v>5.868</v>
      </c>
      <c r="F34" s="26">
        <f>(D34*F6)/1000</f>
        <v>101.43</v>
      </c>
      <c r="G34" s="37">
        <f t="shared" si="0"/>
        <v>107.298</v>
      </c>
      <c r="H34" s="49">
        <v>108.58</v>
      </c>
      <c r="I34" s="36">
        <f t="shared" si="1"/>
        <v>-1.2819999999999965</v>
      </c>
      <c r="J34" s="9">
        <f t="shared" si="2"/>
        <v>101.19480325821544</v>
      </c>
    </row>
    <row r="35" spans="1:10" ht="15.75" thickBot="1">
      <c r="A35" s="5">
        <v>29</v>
      </c>
      <c r="B35" s="8" t="s">
        <v>0</v>
      </c>
      <c r="C35" s="19">
        <v>0.3</v>
      </c>
      <c r="D35" s="23">
        <v>0.4</v>
      </c>
      <c r="E35" s="33">
        <f>(C35*E6)/1000</f>
        <v>0.5868</v>
      </c>
      <c r="F35" s="28">
        <f>(D35*F6)/1000</f>
        <v>9.016</v>
      </c>
      <c r="G35" s="40">
        <f t="shared" si="0"/>
        <v>9.6028</v>
      </c>
      <c r="H35" s="50">
        <v>9.16</v>
      </c>
      <c r="I35" s="45">
        <f t="shared" si="1"/>
        <v>0.4428000000000001</v>
      </c>
      <c r="J35" s="10">
        <f t="shared" si="2"/>
        <v>95.38884492023159</v>
      </c>
    </row>
    <row r="36" spans="2:8" ht="21.75" customHeight="1">
      <c r="B36" t="s">
        <v>44</v>
      </c>
      <c r="C36" s="41">
        <v>1683530.18</v>
      </c>
      <c r="H36" s="42"/>
    </row>
    <row r="37" spans="2:3" ht="24.75" customHeight="1">
      <c r="B37" t="s">
        <v>38</v>
      </c>
      <c r="C37" s="46">
        <v>24496</v>
      </c>
    </row>
    <row r="38" spans="2:3" ht="24" customHeight="1">
      <c r="B38" t="s">
        <v>39</v>
      </c>
      <c r="C38" s="11">
        <f>C36/C37</f>
        <v>68.72673824297844</v>
      </c>
    </row>
  </sheetData>
  <sheetProtection/>
  <mergeCells count="13">
    <mergeCell ref="K3:K5"/>
    <mergeCell ref="E3:G3"/>
    <mergeCell ref="E4:F4"/>
    <mergeCell ref="G4:G5"/>
    <mergeCell ref="J3:J6"/>
    <mergeCell ref="A3:A6"/>
    <mergeCell ref="B3:B6"/>
    <mergeCell ref="C5:C6"/>
    <mergeCell ref="D5:D6"/>
    <mergeCell ref="H3:H6"/>
    <mergeCell ref="I3:I6"/>
    <mergeCell ref="C3:D3"/>
    <mergeCell ref="C4:D4"/>
  </mergeCells>
  <printOptions/>
  <pageMargins left="0.9055118110236221" right="0" top="0.1968503937007874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2014-01-21T06:36:29Z</cp:lastPrinted>
  <dcterms:created xsi:type="dcterms:W3CDTF">2012-03-23T08:35:41Z</dcterms:created>
  <dcterms:modified xsi:type="dcterms:W3CDTF">2017-09-05T07:39:19Z</dcterms:modified>
  <cp:category/>
  <cp:version/>
  <cp:contentType/>
  <cp:contentStatus/>
</cp:coreProperties>
</file>