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4"/>
  </bookViews>
  <sheets>
    <sheet name="1 часть" sheetId="1" r:id="rId1"/>
    <sheet name="2 часть" sheetId="2" r:id="rId2"/>
    <sheet name="3 часть" sheetId="3" r:id="rId3"/>
    <sheet name="2 частьбезСт" sheetId="4" r:id="rId4"/>
    <sheet name="3 частьБезСт" sheetId="5" r:id="rId5"/>
  </sheets>
  <definedNames/>
  <calcPr fullCalcOnLoad="1" refMode="R1C1"/>
</workbook>
</file>

<file path=xl/sharedStrings.xml><?xml version="1.0" encoding="utf-8"?>
<sst xmlns="http://schemas.openxmlformats.org/spreadsheetml/2006/main" count="356" uniqueCount="199">
  <si>
    <t>Образование</t>
  </si>
  <si>
    <t>высшее</t>
  </si>
  <si>
    <t xml:space="preserve"> - </t>
  </si>
  <si>
    <t>высшая</t>
  </si>
  <si>
    <t>I</t>
  </si>
  <si>
    <t>II</t>
  </si>
  <si>
    <t>III</t>
  </si>
  <si>
    <t>IV</t>
  </si>
  <si>
    <t>наим. 
показ.</t>
  </si>
  <si>
    <t>сумма</t>
  </si>
  <si>
    <t>1РУК</t>
  </si>
  <si>
    <t>2РУК</t>
  </si>
  <si>
    <t>3РУК</t>
  </si>
  <si>
    <t>4РУК</t>
  </si>
  <si>
    <t>5РУК</t>
  </si>
  <si>
    <t>6РУК</t>
  </si>
  <si>
    <t>7РУК</t>
  </si>
  <si>
    <t>8РУК</t>
  </si>
  <si>
    <t>1РУКВ</t>
  </si>
  <si>
    <t>2РУКВ</t>
  </si>
  <si>
    <t>3РУКВ</t>
  </si>
  <si>
    <t>4РУКВ</t>
  </si>
  <si>
    <t>5РУКВ</t>
  </si>
  <si>
    <t>6РУКВ</t>
  </si>
  <si>
    <t>7РУКВ</t>
  </si>
  <si>
    <t>8РУКВ</t>
  </si>
  <si>
    <t>Коэфф.</t>
  </si>
  <si>
    <t>1ЗАМ</t>
  </si>
  <si>
    <t>2ЗАМ</t>
  </si>
  <si>
    <t>3ЗАМ</t>
  </si>
  <si>
    <t>4ЗАМ</t>
  </si>
  <si>
    <t>5ЗАМ</t>
  </si>
  <si>
    <t>6ЗАМ</t>
  </si>
  <si>
    <t>7ЗАМ</t>
  </si>
  <si>
    <t>8ЗАМ</t>
  </si>
  <si>
    <t>1ЗАМВ</t>
  </si>
  <si>
    <t>2ЗАМВ</t>
  </si>
  <si>
    <t>3ЗАМВ</t>
  </si>
  <si>
    <t>4ЗАМВ</t>
  </si>
  <si>
    <t>5ЗАМВ</t>
  </si>
  <si>
    <t>6ЗАМВ</t>
  </si>
  <si>
    <t>7ЗАМВ</t>
  </si>
  <si>
    <t>8ЗАМВ</t>
  </si>
  <si>
    <t>1РСП</t>
  </si>
  <si>
    <t>2РСП</t>
  </si>
  <si>
    <t>3РСП</t>
  </si>
  <si>
    <t>4РСП</t>
  </si>
  <si>
    <t>5РСП</t>
  </si>
  <si>
    <t>6РСП</t>
  </si>
  <si>
    <t>7РСП</t>
  </si>
  <si>
    <t>8РСП</t>
  </si>
  <si>
    <t>1РСПВ</t>
  </si>
  <si>
    <t>2РСПВ</t>
  </si>
  <si>
    <t>3РСПВ</t>
  </si>
  <si>
    <t>4РСПВ</t>
  </si>
  <si>
    <t>5РСПВ</t>
  </si>
  <si>
    <t>6РСПВ</t>
  </si>
  <si>
    <t>7РСПВ</t>
  </si>
  <si>
    <t>8РСПВ</t>
  </si>
  <si>
    <t>1ГЛСП</t>
  </si>
  <si>
    <t>1ГЛСПВ</t>
  </si>
  <si>
    <t>2ГЛСП</t>
  </si>
  <si>
    <t>3ГЛСП</t>
  </si>
  <si>
    <t>4ГЛСП</t>
  </si>
  <si>
    <t>2ГЛСПВ</t>
  </si>
  <si>
    <t>3ГЛСПВ</t>
  </si>
  <si>
    <t>4ГЛСПВ</t>
  </si>
  <si>
    <t>Группа по оплате труда
 (по объем.показ)</t>
  </si>
  <si>
    <t>Квалификационные 
категории</t>
  </si>
  <si>
    <t>Квалификационная категория</t>
  </si>
  <si>
    <t>среднее 
проф.образование</t>
  </si>
  <si>
    <t>высшее 
проф.образование</t>
  </si>
  <si>
    <t>среднее</t>
  </si>
  <si>
    <t>2-5</t>
  </si>
  <si>
    <t>0-2</t>
  </si>
  <si>
    <t>5-10</t>
  </si>
  <si>
    <t>10-20</t>
  </si>
  <si>
    <t>более
20</t>
  </si>
  <si>
    <t>Стаж педагогической работы (лет)</t>
  </si>
  <si>
    <t>наим.
показ.</t>
  </si>
  <si>
    <t>коэфф.</t>
  </si>
  <si>
    <t>1п</t>
  </si>
  <si>
    <t>6п</t>
  </si>
  <si>
    <t>11п</t>
  </si>
  <si>
    <t>47п</t>
  </si>
  <si>
    <t>52п</t>
  </si>
  <si>
    <t>57п</t>
  </si>
  <si>
    <t>6и</t>
  </si>
  <si>
    <t>11и</t>
  </si>
  <si>
    <t>47и</t>
  </si>
  <si>
    <t>52и</t>
  </si>
  <si>
    <t>57и</t>
  </si>
  <si>
    <t>1и</t>
  </si>
  <si>
    <t>Руководители общеобразовательных учреждений (сельские)</t>
  </si>
  <si>
    <t>Заместители руководителей общеобразовательных учреждений (сельские)</t>
  </si>
  <si>
    <t>Руководители структурных подразделений (Сельские)</t>
  </si>
  <si>
    <t>Главные специалисты образовательных учреждений (гл.бухгалтер, гл.инженер и т.д.) (Сельские)</t>
  </si>
  <si>
    <t>Педработники общеобразовательных учреждений 
(кроме инструктор по труду, инструктор по физ.культуре, ст.вожатый, музыкальный руководитель) (Сельские)</t>
  </si>
  <si>
    <t>Инструктор по труду, инструктор по физической культуре, ст.вожатый, музыкальный руководитель
(Сельские)</t>
  </si>
  <si>
    <t>Типы и
виды
учр.</t>
  </si>
  <si>
    <t>Типы 
и виды
учр.</t>
  </si>
  <si>
    <t>Педработники общеобразовательных учреждений 
(кроме инструктор по труду, инструктор по физ.культуре, ст.вожатый, музыкальный руководитель) (Сельские)
Без стажа</t>
  </si>
  <si>
    <t>Инструктор по труду, инструктор по физической культуре, ст.вожатый, музыкальный руководитель
(Сельские)   Без стажа</t>
  </si>
  <si>
    <t>Разряды</t>
  </si>
  <si>
    <t>ставка</t>
  </si>
  <si>
    <t>ставка с сель.</t>
  </si>
  <si>
    <t>Руков.в/о1 кат.1 гр.о.т.</t>
  </si>
  <si>
    <t>Руков.в/о1 кат.2 гр.о.т.</t>
  </si>
  <si>
    <t>разница</t>
  </si>
  <si>
    <t>Руков.в/о1 кат.3 гр.о.т.</t>
  </si>
  <si>
    <t>Руков.в/о1 кат.4 гр.о.т.</t>
  </si>
  <si>
    <t>Зам.д.в/о 1 кат.1 гр.о.т.</t>
  </si>
  <si>
    <t>Зам.д.в/о 1 кат.2 гр.о.т.</t>
  </si>
  <si>
    <t>Зам.д.в/о 1 кат.3 гр.о.т.</t>
  </si>
  <si>
    <t>Зам.д.в/о 1 кат.4 гр.о.т.</t>
  </si>
  <si>
    <t>Руков.в/овыс. кат.1 гр.о.т.</t>
  </si>
  <si>
    <t>Пед.в/о 1 кат.</t>
  </si>
  <si>
    <t>Пед.в/о 2 кат.</t>
  </si>
  <si>
    <t>Пед.в/о выс. кат.</t>
  </si>
  <si>
    <t>Пед.в/о 0-2 г.</t>
  </si>
  <si>
    <t>Пед.в/о 2-5 л</t>
  </si>
  <si>
    <t>Пед.в/о 5-10 л.</t>
  </si>
  <si>
    <t>Пед.в/о10-20 л.</t>
  </si>
  <si>
    <t>Пед.в/о бол20 л.</t>
  </si>
  <si>
    <t>Пед.с/о 0-2 г.</t>
  </si>
  <si>
    <t>Пед.с/о 2-5 л</t>
  </si>
  <si>
    <t>Пед.с/о 5-10 л.</t>
  </si>
  <si>
    <t>Пед.с/о10-20 л.</t>
  </si>
  <si>
    <t>Пед.с/о бол20 л.</t>
  </si>
  <si>
    <t>Муз.в/о 1 кат.</t>
  </si>
  <si>
    <t>Муз.в/о 2 кат.</t>
  </si>
  <si>
    <t>Муз.в/о 0-2 г.</t>
  </si>
  <si>
    <t>Муз.в/о 2-5 л</t>
  </si>
  <si>
    <t>Муз.в/о 5-10 л.</t>
  </si>
  <si>
    <t>Муз.в/о10-20 л.</t>
  </si>
  <si>
    <t>Муз.в/о бол20 л.</t>
  </si>
  <si>
    <t>Муз.с/о 0-2 г.</t>
  </si>
  <si>
    <t>Муз.с/о 2-5 л</t>
  </si>
  <si>
    <t>Муз.с/о 5-10 л.</t>
  </si>
  <si>
    <t>Муз.с/о10-20 л.</t>
  </si>
  <si>
    <t>Муз.с/о бол20 л.</t>
  </si>
  <si>
    <t>Муз.в/о выс. кат.</t>
  </si>
  <si>
    <t>Муз.с/о выс. кат.</t>
  </si>
  <si>
    <t>Муз.с/о 1 кат.</t>
  </si>
  <si>
    <t>Муз.с/о 2 кат.</t>
  </si>
  <si>
    <t>Пед.с/о 2 кат.</t>
  </si>
  <si>
    <t>Пед.с/о 1 кат.</t>
  </si>
  <si>
    <t>Пед.с/о выс. кат.</t>
  </si>
  <si>
    <t>9РУКВ</t>
  </si>
  <si>
    <t>10РУКВ</t>
  </si>
  <si>
    <t>11РУКВ</t>
  </si>
  <si>
    <t>12РУКВ</t>
  </si>
  <si>
    <t>9ЗАМ</t>
  </si>
  <si>
    <t>10ЗАМ</t>
  </si>
  <si>
    <t>11ЗАМ</t>
  </si>
  <si>
    <t>12ЗАМ</t>
  </si>
  <si>
    <t>Руков.в/о б/ кат.1 гр.о.т.</t>
  </si>
  <si>
    <t>Руков.в/о б/ кат.2 гр.о.т.</t>
  </si>
  <si>
    <t>Руков.в/о б/ кат.3 гр.о.т.</t>
  </si>
  <si>
    <t>Руков.в/о б/ кат.4 гр.о.т.</t>
  </si>
  <si>
    <t>Зам.д.в/о б/кат.1 гр.о.т.</t>
  </si>
  <si>
    <t>Зам.д.в/о б/кат.2 гр.о.т.</t>
  </si>
  <si>
    <t>Зам.д.в/о б/кат.3 гр.о.т.</t>
  </si>
  <si>
    <t>Зам.д.в/о б/кат.4 гр.о.т.</t>
  </si>
  <si>
    <t>Руков.в/овыс. кат.2 гр.о.т.</t>
  </si>
  <si>
    <t>Приложение к Постановлению</t>
  </si>
  <si>
    <t>Главы администрации Волжского</t>
  </si>
  <si>
    <t xml:space="preserve">муниципального района </t>
  </si>
  <si>
    <t>Ставки (оклады) заработной платы в общеобразовательных</t>
  </si>
  <si>
    <t>муниципальных учреждениях Волжского муниципального района.</t>
  </si>
  <si>
    <t>в зависимости от уровня профессиональной компетенции,квалификационной</t>
  </si>
  <si>
    <t>категории, группы по оплате труда руководителей , работающих в сельской</t>
  </si>
  <si>
    <t>местности</t>
  </si>
  <si>
    <t>категории, стажа педагогической работы , работающих в сельской</t>
  </si>
  <si>
    <t>2П</t>
  </si>
  <si>
    <t>3П</t>
  </si>
  <si>
    <t>4П</t>
  </si>
  <si>
    <t>5П</t>
  </si>
  <si>
    <t>7П</t>
  </si>
  <si>
    <t>8П</t>
  </si>
  <si>
    <t>9П</t>
  </si>
  <si>
    <t>10П</t>
  </si>
  <si>
    <t>12П</t>
  </si>
  <si>
    <t>13П</t>
  </si>
  <si>
    <t>2И</t>
  </si>
  <si>
    <t>3И</t>
  </si>
  <si>
    <t>4И</t>
  </si>
  <si>
    <t>5И</t>
  </si>
  <si>
    <t>8И</t>
  </si>
  <si>
    <t>9И</t>
  </si>
  <si>
    <t>10И</t>
  </si>
  <si>
    <t>12И</t>
  </si>
  <si>
    <t>13ЗАМ</t>
  </si>
  <si>
    <t>от  28  ноября 2007 года № 546</t>
  </si>
  <si>
    <t>работающих в сельской местности</t>
  </si>
  <si>
    <t xml:space="preserve">категории, стажа педагогической работы , </t>
  </si>
  <si>
    <t>от   28 ноября 2007 года № 546</t>
  </si>
  <si>
    <t>от    28  ноября 2007 года №546</t>
  </si>
  <si>
    <t>от 28  ноября 2007 года № 546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</si>
</sst>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4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164" fontId="0" fillId="0" borderId="31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4" fontId="6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M80" sqref="A1:M80"/>
    </sheetView>
  </sheetViews>
  <sheetFormatPr defaultColWidth="9.140625" defaultRowHeight="15"/>
  <cols>
    <col min="1" max="1" width="12.57421875" style="2" customWidth="1"/>
    <col min="2" max="2" width="8.7109375" style="7" customWidth="1"/>
    <col min="3" max="3" width="8.140625" style="8" customWidth="1"/>
    <col min="4" max="4" width="7.8515625" style="1" customWidth="1"/>
    <col min="5" max="5" width="8.00390625" style="1" customWidth="1"/>
    <col min="6" max="6" width="8.57421875" style="1" customWidth="1"/>
    <col min="7" max="8" width="8.00390625" style="1" customWidth="1"/>
    <col min="9" max="9" width="7.8515625" style="1" customWidth="1"/>
    <col min="10" max="10" width="7.7109375" style="1" customWidth="1"/>
    <col min="11" max="11" width="8.140625" style="1" customWidth="1"/>
    <col min="12" max="12" width="7.7109375" style="1" customWidth="1"/>
    <col min="13" max="14" width="7.8515625" style="1" customWidth="1"/>
    <col min="15" max="15" width="10.140625" style="1" customWidth="1"/>
  </cols>
  <sheetData>
    <row r="1" spans="1:2" ht="15">
      <c r="A1" s="2" t="s">
        <v>165</v>
      </c>
      <c r="B1" s="13"/>
    </row>
    <row r="2" spans="1:2" ht="15">
      <c r="A2" s="2" t="s">
        <v>166</v>
      </c>
      <c r="B2" s="13"/>
    </row>
    <row r="3" spans="1:2" ht="15">
      <c r="A3" s="2" t="s">
        <v>167</v>
      </c>
      <c r="B3" s="13"/>
    </row>
    <row r="4" spans="1:2" ht="15">
      <c r="A4" s="2" t="s">
        <v>198</v>
      </c>
      <c r="B4" s="13"/>
    </row>
    <row r="5" spans="2:4" ht="15">
      <c r="B5" s="13"/>
      <c r="D5" s="1" t="s">
        <v>168</v>
      </c>
    </row>
    <row r="6" spans="2:4" ht="15">
      <c r="B6" s="13"/>
      <c r="D6" s="1" t="s">
        <v>169</v>
      </c>
    </row>
    <row r="7" spans="2:4" ht="15">
      <c r="B7" s="13"/>
      <c r="D7" s="1" t="s">
        <v>170</v>
      </c>
    </row>
    <row r="8" spans="2:4" ht="15">
      <c r="B8" s="13"/>
      <c r="D8" s="1" t="s">
        <v>171</v>
      </c>
    </row>
    <row r="9" spans="2:4" ht="15">
      <c r="B9" s="13"/>
      <c r="D9" s="1" t="s">
        <v>172</v>
      </c>
    </row>
    <row r="10" spans="1:13" ht="27" customHeight="1">
      <c r="A10" s="69" t="s">
        <v>93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5" s="5" customFormat="1" ht="33.75" customHeight="1">
      <c r="A11" s="65" t="s">
        <v>8</v>
      </c>
      <c r="B11" s="76" t="s">
        <v>9</v>
      </c>
      <c r="C11" s="72" t="s">
        <v>26</v>
      </c>
      <c r="D11" s="73" t="s">
        <v>0</v>
      </c>
      <c r="E11" s="73"/>
      <c r="F11" s="74" t="s">
        <v>68</v>
      </c>
      <c r="G11" s="73"/>
      <c r="H11" s="73"/>
      <c r="I11" s="74" t="s">
        <v>67</v>
      </c>
      <c r="J11" s="73"/>
      <c r="K11" s="73"/>
      <c r="L11" s="75"/>
      <c r="M11" s="67" t="s">
        <v>99</v>
      </c>
      <c r="N11" s="4"/>
      <c r="O11" s="4"/>
    </row>
    <row r="12" spans="1:15" s="5" customFormat="1" ht="21" customHeight="1">
      <c r="A12" s="66"/>
      <c r="B12" s="76"/>
      <c r="C12" s="72"/>
      <c r="D12" s="6" t="s">
        <v>1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4</v>
      </c>
      <c r="J12" s="6" t="s">
        <v>5</v>
      </c>
      <c r="K12" s="6" t="s">
        <v>6</v>
      </c>
      <c r="L12" s="19" t="s">
        <v>7</v>
      </c>
      <c r="M12" s="68"/>
      <c r="N12" s="4"/>
      <c r="O12" s="4"/>
    </row>
    <row r="13" spans="1:13" ht="15">
      <c r="A13" s="9" t="s">
        <v>10</v>
      </c>
      <c r="B13" s="10">
        <f>1601*C13</f>
        <v>3486.9780000000005</v>
      </c>
      <c r="C13" s="11">
        <f>F13*I13*M13</f>
        <v>2.1780000000000004</v>
      </c>
      <c r="D13" s="12"/>
      <c r="E13" s="12"/>
      <c r="F13" s="12">
        <v>1.32</v>
      </c>
      <c r="G13" s="12"/>
      <c r="H13" s="12"/>
      <c r="I13" s="12">
        <v>1.32</v>
      </c>
      <c r="J13" s="12"/>
      <c r="K13" s="12"/>
      <c r="L13" s="20"/>
      <c r="M13" s="12">
        <v>1.25</v>
      </c>
    </row>
    <row r="14" spans="1:13" ht="15">
      <c r="A14" s="9" t="s">
        <v>11</v>
      </c>
      <c r="B14" s="10">
        <f aca="true" t="shared" si="0" ref="B14:B32">1601*C14</f>
        <v>3249.2295</v>
      </c>
      <c r="C14" s="11">
        <f>F14*J14*M14</f>
        <v>2.0295</v>
      </c>
      <c r="D14" s="12"/>
      <c r="E14" s="12"/>
      <c r="F14" s="12">
        <v>1.32</v>
      </c>
      <c r="G14" s="12"/>
      <c r="H14" s="12"/>
      <c r="I14" s="12"/>
      <c r="J14" s="12">
        <v>1.23</v>
      </c>
      <c r="K14" s="12"/>
      <c r="L14" s="20"/>
      <c r="M14" s="12">
        <v>1.25</v>
      </c>
    </row>
    <row r="15" spans="1:13" ht="15">
      <c r="A15" s="9" t="s">
        <v>12</v>
      </c>
      <c r="B15" s="10">
        <f t="shared" si="0"/>
        <v>3011.4809999999998</v>
      </c>
      <c r="C15" s="11">
        <f>F15*K15*M15</f>
        <v>1.8809999999999998</v>
      </c>
      <c r="D15" s="12"/>
      <c r="E15" s="12"/>
      <c r="F15" s="12">
        <v>1.32</v>
      </c>
      <c r="G15" s="12"/>
      <c r="H15" s="12"/>
      <c r="I15" s="12"/>
      <c r="J15" s="12"/>
      <c r="K15" s="12">
        <v>1.14</v>
      </c>
      <c r="L15" s="20"/>
      <c r="M15" s="12">
        <v>1.25</v>
      </c>
    </row>
    <row r="16" spans="1:13" ht="15">
      <c r="A16" s="9" t="s">
        <v>13</v>
      </c>
      <c r="B16" s="10">
        <f t="shared" si="0"/>
        <v>2800.1490000000003</v>
      </c>
      <c r="C16" s="11">
        <f>F16*L16*M16</f>
        <v>1.7490000000000003</v>
      </c>
      <c r="D16" s="12"/>
      <c r="E16" s="12"/>
      <c r="F16" s="12">
        <v>1.32</v>
      </c>
      <c r="G16" s="12"/>
      <c r="H16" s="12"/>
      <c r="I16" s="12"/>
      <c r="J16" s="12"/>
      <c r="K16" s="12"/>
      <c r="L16" s="20">
        <v>1.06</v>
      </c>
      <c r="M16" s="12">
        <v>1.25</v>
      </c>
    </row>
    <row r="17" spans="1:13" ht="15">
      <c r="A17" s="9" t="s">
        <v>14</v>
      </c>
      <c r="B17" s="10">
        <f t="shared" si="0"/>
        <v>3249.2295</v>
      </c>
      <c r="C17" s="11">
        <f>G17*I17*M17</f>
        <v>2.0295</v>
      </c>
      <c r="D17" s="12"/>
      <c r="E17" s="12"/>
      <c r="F17" s="12"/>
      <c r="G17" s="12">
        <v>1.23</v>
      </c>
      <c r="H17" s="12"/>
      <c r="I17" s="12">
        <v>1.32</v>
      </c>
      <c r="J17" s="12"/>
      <c r="K17" s="12"/>
      <c r="L17" s="20"/>
      <c r="M17" s="12">
        <v>1.25</v>
      </c>
    </row>
    <row r="18" spans="1:13" ht="15">
      <c r="A18" s="9" t="s">
        <v>15</v>
      </c>
      <c r="B18" s="10">
        <f t="shared" si="0"/>
        <v>3027.691125</v>
      </c>
      <c r="C18" s="11">
        <f>G18*J18*M18</f>
        <v>1.891125</v>
      </c>
      <c r="D18" s="12"/>
      <c r="E18" s="12"/>
      <c r="F18" s="12"/>
      <c r="G18" s="12">
        <v>1.23</v>
      </c>
      <c r="H18" s="12"/>
      <c r="I18" s="12"/>
      <c r="J18" s="12">
        <v>1.23</v>
      </c>
      <c r="K18" s="12"/>
      <c r="L18" s="20"/>
      <c r="M18" s="12">
        <v>1.25</v>
      </c>
    </row>
    <row r="19" spans="1:13" ht="15">
      <c r="A19" s="9" t="s">
        <v>16</v>
      </c>
      <c r="B19" s="10">
        <f t="shared" si="0"/>
        <v>2806.1527499999997</v>
      </c>
      <c r="C19" s="11">
        <f>G19*K19*M19</f>
        <v>1.7527499999999998</v>
      </c>
      <c r="D19" s="12"/>
      <c r="E19" s="12"/>
      <c r="F19" s="12"/>
      <c r="G19" s="12">
        <v>1.23</v>
      </c>
      <c r="H19" s="12"/>
      <c r="I19" s="12"/>
      <c r="J19" s="12"/>
      <c r="K19" s="12">
        <v>1.14</v>
      </c>
      <c r="L19" s="20"/>
      <c r="M19" s="12">
        <v>1.25</v>
      </c>
    </row>
    <row r="20" spans="1:13" ht="15">
      <c r="A20" s="9" t="s">
        <v>17</v>
      </c>
      <c r="B20" s="10">
        <f t="shared" si="0"/>
        <v>2609.22975</v>
      </c>
      <c r="C20" s="11">
        <f>G20*L20*M20</f>
        <v>1.62975</v>
      </c>
      <c r="D20" s="12"/>
      <c r="E20" s="12"/>
      <c r="F20" s="12"/>
      <c r="G20" s="12">
        <v>1.23</v>
      </c>
      <c r="H20" s="12"/>
      <c r="I20" s="12"/>
      <c r="J20" s="12"/>
      <c r="K20" s="12"/>
      <c r="L20" s="20">
        <v>1.06</v>
      </c>
      <c r="M20" s="12">
        <v>1.25</v>
      </c>
    </row>
    <row r="21" spans="1:13" ht="15">
      <c r="A21" s="9" t="s">
        <v>18</v>
      </c>
      <c r="B21" s="10">
        <f t="shared" si="0"/>
        <v>6520.648860000002</v>
      </c>
      <c r="C21" s="11">
        <f>D21*F21*I21*M21</f>
        <v>4.072860000000001</v>
      </c>
      <c r="D21" s="12">
        <v>1.87</v>
      </c>
      <c r="E21" s="12"/>
      <c r="F21" s="12">
        <v>1.32</v>
      </c>
      <c r="G21" s="12"/>
      <c r="H21" s="12"/>
      <c r="I21" s="12">
        <v>1.32</v>
      </c>
      <c r="J21" s="12"/>
      <c r="K21" s="12"/>
      <c r="L21" s="20"/>
      <c r="M21" s="12">
        <v>1.25</v>
      </c>
    </row>
    <row r="22" spans="1:13" ht="15">
      <c r="A22" s="9" t="s">
        <v>19</v>
      </c>
      <c r="B22" s="10">
        <f t="shared" si="0"/>
        <v>6076.059165000001</v>
      </c>
      <c r="C22" s="11">
        <f>D22*F22*J22*M22</f>
        <v>3.7951650000000003</v>
      </c>
      <c r="D22" s="12">
        <v>1.87</v>
      </c>
      <c r="E22" s="12"/>
      <c r="F22" s="12">
        <v>1.32</v>
      </c>
      <c r="G22" s="12"/>
      <c r="H22" s="12"/>
      <c r="I22" s="12"/>
      <c r="J22" s="12">
        <v>1.23</v>
      </c>
      <c r="K22" s="12"/>
      <c r="L22" s="20"/>
      <c r="M22" s="12">
        <v>1.25</v>
      </c>
    </row>
    <row r="23" spans="1:13" ht="15">
      <c r="A23" s="9" t="s">
        <v>20</v>
      </c>
      <c r="B23" s="10">
        <f t="shared" si="0"/>
        <v>5631.469470000001</v>
      </c>
      <c r="C23" s="11">
        <f>D23*F23*K23*M23</f>
        <v>3.5174700000000003</v>
      </c>
      <c r="D23" s="12">
        <v>1.87</v>
      </c>
      <c r="E23" s="12"/>
      <c r="F23" s="12">
        <v>1.32</v>
      </c>
      <c r="G23" s="12"/>
      <c r="H23" s="12"/>
      <c r="I23" s="12"/>
      <c r="J23" s="12"/>
      <c r="K23" s="12">
        <v>1.14</v>
      </c>
      <c r="L23" s="20"/>
      <c r="M23" s="12">
        <v>1.25</v>
      </c>
    </row>
    <row r="24" spans="1:13" ht="15">
      <c r="A24" s="9" t="s">
        <v>21</v>
      </c>
      <c r="B24" s="10">
        <f t="shared" si="0"/>
        <v>5236.278630000001</v>
      </c>
      <c r="C24" s="11">
        <f>D24*F24*L24*M24</f>
        <v>3.2706300000000006</v>
      </c>
      <c r="D24" s="12">
        <v>1.87</v>
      </c>
      <c r="E24" s="12"/>
      <c r="F24" s="12">
        <v>1.32</v>
      </c>
      <c r="G24" s="12"/>
      <c r="H24" s="12"/>
      <c r="I24" s="12"/>
      <c r="J24" s="12"/>
      <c r="K24" s="12"/>
      <c r="L24" s="20">
        <v>1.06</v>
      </c>
      <c r="M24" s="12">
        <v>1.25</v>
      </c>
    </row>
    <row r="25" spans="1:13" ht="15">
      <c r="A25" s="9" t="s">
        <v>22</v>
      </c>
      <c r="B25" s="10">
        <f t="shared" si="0"/>
        <v>6076.059165000001</v>
      </c>
      <c r="C25" s="11">
        <f>D25*G25*I25*M25</f>
        <v>3.7951650000000003</v>
      </c>
      <c r="D25" s="12">
        <v>1.87</v>
      </c>
      <c r="E25" s="12"/>
      <c r="F25" s="12"/>
      <c r="G25" s="12">
        <v>1.23</v>
      </c>
      <c r="H25" s="12"/>
      <c r="I25" s="12">
        <v>1.32</v>
      </c>
      <c r="J25" s="12"/>
      <c r="K25" s="12"/>
      <c r="L25" s="20"/>
      <c r="M25" s="12">
        <v>1.25</v>
      </c>
    </row>
    <row r="26" spans="1:13" ht="15">
      <c r="A26" s="9" t="s">
        <v>23</v>
      </c>
      <c r="B26" s="10">
        <f t="shared" si="0"/>
        <v>5661.7824037499995</v>
      </c>
      <c r="C26" s="11">
        <f>D26*G26*J26*M26</f>
        <v>3.53640375</v>
      </c>
      <c r="D26" s="12">
        <v>1.87</v>
      </c>
      <c r="E26" s="12"/>
      <c r="F26" s="12"/>
      <c r="G26" s="12">
        <v>1.23</v>
      </c>
      <c r="H26" s="12"/>
      <c r="I26" s="12"/>
      <c r="J26" s="12">
        <v>1.23</v>
      </c>
      <c r="K26" s="12"/>
      <c r="L26" s="20"/>
      <c r="M26" s="12">
        <v>1.25</v>
      </c>
    </row>
    <row r="27" spans="1:13" ht="15">
      <c r="A27" s="9" t="s">
        <v>24</v>
      </c>
      <c r="B27" s="10">
        <f t="shared" si="0"/>
        <v>5247.505642499999</v>
      </c>
      <c r="C27" s="11">
        <f>D27*G27*K27*M27</f>
        <v>3.2776425</v>
      </c>
      <c r="D27" s="12">
        <v>1.87</v>
      </c>
      <c r="E27" s="12"/>
      <c r="F27" s="12"/>
      <c r="G27" s="12">
        <v>1.23</v>
      </c>
      <c r="H27" s="12"/>
      <c r="I27" s="12"/>
      <c r="J27" s="12"/>
      <c r="K27" s="12">
        <v>1.14</v>
      </c>
      <c r="L27" s="20"/>
      <c r="M27" s="12">
        <v>1.25</v>
      </c>
    </row>
    <row r="28" spans="1:13" ht="15">
      <c r="A28" s="9" t="s">
        <v>25</v>
      </c>
      <c r="B28" s="10">
        <f t="shared" si="0"/>
        <v>4879.259632500001</v>
      </c>
      <c r="C28" s="11">
        <f>D28*G28*L28*M28</f>
        <v>3.0476325000000006</v>
      </c>
      <c r="D28" s="12">
        <v>1.87</v>
      </c>
      <c r="E28" s="12"/>
      <c r="F28" s="12"/>
      <c r="G28" s="12">
        <v>1.23</v>
      </c>
      <c r="H28" s="12"/>
      <c r="I28" s="12"/>
      <c r="J28" s="12"/>
      <c r="K28" s="12"/>
      <c r="L28" s="20">
        <v>1.06</v>
      </c>
      <c r="M28" s="12">
        <v>1.25</v>
      </c>
    </row>
    <row r="29" spans="1:13" ht="15">
      <c r="A29" s="9" t="s">
        <v>148</v>
      </c>
      <c r="B29" s="10">
        <f t="shared" si="0"/>
        <v>4939.885500000001</v>
      </c>
      <c r="C29" s="11">
        <f>D29*I29*M29</f>
        <v>3.0855000000000006</v>
      </c>
      <c r="D29" s="12">
        <v>1.87</v>
      </c>
      <c r="E29" s="12"/>
      <c r="F29" s="12"/>
      <c r="G29" s="12"/>
      <c r="H29" s="12"/>
      <c r="I29" s="12">
        <v>1.32</v>
      </c>
      <c r="J29" s="12"/>
      <c r="K29" s="12"/>
      <c r="L29" s="12"/>
      <c r="M29" s="53">
        <v>1.25</v>
      </c>
    </row>
    <row r="30" spans="1:13" ht="15">
      <c r="A30" s="9" t="s">
        <v>149</v>
      </c>
      <c r="B30" s="10">
        <f t="shared" si="0"/>
        <v>4603.075125</v>
      </c>
      <c r="C30" s="11">
        <f>D30*J30*M30</f>
        <v>2.875125</v>
      </c>
      <c r="D30" s="12">
        <v>1.87</v>
      </c>
      <c r="E30" s="12"/>
      <c r="F30" s="12"/>
      <c r="G30" s="12"/>
      <c r="H30" s="12"/>
      <c r="I30" s="12"/>
      <c r="J30" s="12">
        <v>1.23</v>
      </c>
      <c r="K30" s="12"/>
      <c r="L30" s="12"/>
      <c r="M30" s="12">
        <v>1.25</v>
      </c>
    </row>
    <row r="31" spans="1:13" ht="15">
      <c r="A31" s="9" t="s">
        <v>150</v>
      </c>
      <c r="B31" s="10">
        <f t="shared" si="0"/>
        <v>4266.26475</v>
      </c>
      <c r="C31" s="11">
        <f>D31*K31*M31</f>
        <v>2.66475</v>
      </c>
      <c r="D31" s="12">
        <v>1.87</v>
      </c>
      <c r="E31" s="12"/>
      <c r="F31" s="12"/>
      <c r="G31" s="12"/>
      <c r="H31" s="12"/>
      <c r="I31" s="12"/>
      <c r="J31" s="12"/>
      <c r="K31" s="12">
        <v>1.14</v>
      </c>
      <c r="L31" s="12"/>
      <c r="M31" s="12">
        <v>1.25</v>
      </c>
    </row>
    <row r="32" spans="1:13" ht="15">
      <c r="A32" s="9" t="s">
        <v>151</v>
      </c>
      <c r="B32" s="10">
        <f t="shared" si="0"/>
        <v>3966.8777500000006</v>
      </c>
      <c r="C32" s="11">
        <f>D32*L32*M32</f>
        <v>2.4777500000000003</v>
      </c>
      <c r="D32" s="12">
        <v>1.87</v>
      </c>
      <c r="E32" s="12"/>
      <c r="F32" s="12"/>
      <c r="G32" s="12"/>
      <c r="H32" s="12"/>
      <c r="I32" s="12"/>
      <c r="J32" s="12"/>
      <c r="K32" s="12"/>
      <c r="L32" s="12">
        <v>1.06</v>
      </c>
      <c r="M32" s="12">
        <v>1.25</v>
      </c>
    </row>
    <row r="33" spans="1:13" ht="27" customHeight="1">
      <c r="A33" s="70" t="s">
        <v>94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</row>
    <row r="34" spans="1:13" ht="15">
      <c r="A34" s="9" t="s">
        <v>27</v>
      </c>
      <c r="B34" s="10">
        <f>1601*C34</f>
        <v>3252.03125</v>
      </c>
      <c r="C34" s="11">
        <f>F34*I34*M34</f>
        <v>2.03125</v>
      </c>
      <c r="D34" s="12"/>
      <c r="E34" s="12"/>
      <c r="F34" s="12">
        <v>1.3</v>
      </c>
      <c r="G34" s="12"/>
      <c r="H34" s="12"/>
      <c r="I34" s="12">
        <v>1.25</v>
      </c>
      <c r="J34" s="12"/>
      <c r="K34" s="12"/>
      <c r="L34" s="20"/>
      <c r="M34" s="12">
        <v>1.25</v>
      </c>
    </row>
    <row r="35" spans="1:13" ht="15">
      <c r="A35" s="9" t="s">
        <v>28</v>
      </c>
      <c r="B35" s="10">
        <f aca="true" t="shared" si="1" ref="B35:B54">1601*C35</f>
        <v>3017.885</v>
      </c>
      <c r="C35" s="11">
        <f>F35*J35*M35</f>
        <v>1.885</v>
      </c>
      <c r="D35" s="12"/>
      <c r="E35" s="12"/>
      <c r="F35" s="12">
        <v>1.3</v>
      </c>
      <c r="G35" s="12"/>
      <c r="H35" s="12"/>
      <c r="I35" s="12"/>
      <c r="J35" s="12">
        <v>1.16</v>
      </c>
      <c r="K35" s="12"/>
      <c r="L35" s="20"/>
      <c r="M35" s="12">
        <v>1.25</v>
      </c>
    </row>
    <row r="36" spans="1:13" ht="15">
      <c r="A36" s="9" t="s">
        <v>29</v>
      </c>
      <c r="B36" s="10">
        <f t="shared" si="1"/>
        <v>2809.755</v>
      </c>
      <c r="C36" s="11">
        <f>F36*K36*M36</f>
        <v>1.7550000000000001</v>
      </c>
      <c r="D36" s="12"/>
      <c r="E36" s="12"/>
      <c r="F36" s="12">
        <v>1.3</v>
      </c>
      <c r="G36" s="12"/>
      <c r="H36" s="12"/>
      <c r="I36" s="12"/>
      <c r="J36" s="12"/>
      <c r="K36" s="12">
        <v>1.08</v>
      </c>
      <c r="L36" s="20"/>
      <c r="M36" s="12">
        <v>1.25</v>
      </c>
    </row>
    <row r="37" spans="1:13" ht="15">
      <c r="A37" s="9" t="s">
        <v>30</v>
      </c>
      <c r="B37" s="10">
        <f t="shared" si="1"/>
        <v>2601.625</v>
      </c>
      <c r="C37" s="11">
        <f>F37*L37*M37</f>
        <v>1.625</v>
      </c>
      <c r="D37" s="12"/>
      <c r="E37" s="12"/>
      <c r="F37" s="12">
        <v>1.3</v>
      </c>
      <c r="G37" s="12"/>
      <c r="H37" s="12"/>
      <c r="I37" s="12"/>
      <c r="J37" s="12"/>
      <c r="K37" s="12"/>
      <c r="L37" s="20">
        <v>1</v>
      </c>
      <c r="M37" s="12">
        <v>1.25</v>
      </c>
    </row>
    <row r="38" spans="1:13" ht="15">
      <c r="A38" s="9" t="s">
        <v>31</v>
      </c>
      <c r="B38" s="10">
        <f t="shared" si="1"/>
        <v>3001.875</v>
      </c>
      <c r="C38" s="11">
        <f>G38*I38*M38</f>
        <v>1.875</v>
      </c>
      <c r="D38" s="12"/>
      <c r="E38" s="12"/>
      <c r="F38" s="12"/>
      <c r="G38" s="12">
        <v>1.2</v>
      </c>
      <c r="H38" s="12"/>
      <c r="I38" s="12">
        <v>1.25</v>
      </c>
      <c r="J38" s="12"/>
      <c r="K38" s="12"/>
      <c r="L38" s="20"/>
      <c r="M38" s="12">
        <v>1.25</v>
      </c>
    </row>
    <row r="39" spans="1:13" ht="15">
      <c r="A39" s="9" t="s">
        <v>32</v>
      </c>
      <c r="B39" s="10">
        <f t="shared" si="1"/>
        <v>2785.74</v>
      </c>
      <c r="C39" s="11">
        <f>G39*J39*M39</f>
        <v>1.7399999999999998</v>
      </c>
      <c r="D39" s="12"/>
      <c r="E39" s="12"/>
      <c r="F39" s="12"/>
      <c r="G39" s="12">
        <v>1.2</v>
      </c>
      <c r="H39" s="12"/>
      <c r="I39" s="12"/>
      <c r="J39" s="12">
        <v>1.16</v>
      </c>
      <c r="K39" s="12"/>
      <c r="L39" s="20"/>
      <c r="M39" s="12">
        <v>1.25</v>
      </c>
    </row>
    <row r="40" spans="1:13" ht="15">
      <c r="A40" s="9" t="s">
        <v>33</v>
      </c>
      <c r="B40" s="10">
        <f t="shared" si="1"/>
        <v>2593.6200000000003</v>
      </c>
      <c r="C40" s="11">
        <f>G40*K40*M40</f>
        <v>1.62</v>
      </c>
      <c r="D40" s="12"/>
      <c r="E40" s="12"/>
      <c r="F40" s="12"/>
      <c r="G40" s="12">
        <v>1.2</v>
      </c>
      <c r="H40" s="12"/>
      <c r="I40" s="12"/>
      <c r="J40" s="12"/>
      <c r="K40" s="12">
        <v>1.08</v>
      </c>
      <c r="L40" s="20"/>
      <c r="M40" s="12">
        <v>1.25</v>
      </c>
    </row>
    <row r="41" spans="1:13" ht="15">
      <c r="A41" s="9" t="s">
        <v>34</v>
      </c>
      <c r="B41" s="10">
        <f t="shared" si="1"/>
        <v>2401.5</v>
      </c>
      <c r="C41" s="11">
        <f>G41*L41*M41</f>
        <v>1.5</v>
      </c>
      <c r="D41" s="12"/>
      <c r="E41" s="12"/>
      <c r="F41" s="12"/>
      <c r="G41" s="12">
        <v>1.2</v>
      </c>
      <c r="H41" s="12"/>
      <c r="I41" s="12"/>
      <c r="J41" s="12"/>
      <c r="K41" s="12"/>
      <c r="L41" s="20">
        <v>1</v>
      </c>
      <c r="M41" s="12">
        <v>1.25</v>
      </c>
    </row>
    <row r="42" spans="1:13" ht="15">
      <c r="A42" s="9" t="s">
        <v>35</v>
      </c>
      <c r="B42" s="10">
        <f t="shared" si="1"/>
        <v>6081.298437500001</v>
      </c>
      <c r="C42" s="11">
        <f>D42*F42*I42*M42</f>
        <v>3.7984375000000004</v>
      </c>
      <c r="D42" s="12">
        <v>1.87</v>
      </c>
      <c r="E42" s="12"/>
      <c r="F42" s="12">
        <v>1.3</v>
      </c>
      <c r="G42" s="12"/>
      <c r="H42" s="12"/>
      <c r="I42" s="12">
        <v>1.25</v>
      </c>
      <c r="J42" s="12"/>
      <c r="K42" s="12"/>
      <c r="L42" s="20"/>
      <c r="M42" s="12">
        <v>1.25</v>
      </c>
    </row>
    <row r="43" spans="1:13" ht="15">
      <c r="A43" s="9" t="s">
        <v>36</v>
      </c>
      <c r="B43" s="10">
        <f t="shared" si="1"/>
        <v>5643.44495</v>
      </c>
      <c r="C43" s="11">
        <f>D43*F43*J43*M43</f>
        <v>3.52495</v>
      </c>
      <c r="D43" s="12">
        <v>1.87</v>
      </c>
      <c r="E43" s="12"/>
      <c r="F43" s="12">
        <v>1.3</v>
      </c>
      <c r="G43" s="12"/>
      <c r="H43" s="12"/>
      <c r="I43" s="12"/>
      <c r="J43" s="12">
        <v>1.16</v>
      </c>
      <c r="K43" s="12"/>
      <c r="L43" s="20"/>
      <c r="M43" s="12">
        <v>1.25</v>
      </c>
    </row>
    <row r="44" spans="1:13" ht="15">
      <c r="A44" s="9" t="s">
        <v>37</v>
      </c>
      <c r="B44" s="10">
        <f t="shared" si="1"/>
        <v>5254.24185</v>
      </c>
      <c r="C44" s="11">
        <f>D44*F44*K44*M44</f>
        <v>3.28185</v>
      </c>
      <c r="D44" s="12">
        <v>1.87</v>
      </c>
      <c r="E44" s="12"/>
      <c r="F44" s="12">
        <v>1.3</v>
      </c>
      <c r="G44" s="12"/>
      <c r="H44" s="12"/>
      <c r="I44" s="12"/>
      <c r="J44" s="12"/>
      <c r="K44" s="12">
        <v>1.08</v>
      </c>
      <c r="L44" s="20"/>
      <c r="M44" s="12">
        <v>1.25</v>
      </c>
    </row>
    <row r="45" spans="1:13" ht="15">
      <c r="A45" s="9" t="s">
        <v>38</v>
      </c>
      <c r="B45" s="10">
        <f t="shared" si="1"/>
        <v>4865.038750000001</v>
      </c>
      <c r="C45" s="11">
        <f>D45*F45*L45*M45</f>
        <v>3.0387500000000003</v>
      </c>
      <c r="D45" s="12">
        <v>1.87</v>
      </c>
      <c r="E45" s="12"/>
      <c r="F45" s="12">
        <v>1.3</v>
      </c>
      <c r="G45" s="12"/>
      <c r="H45" s="12"/>
      <c r="I45" s="12"/>
      <c r="J45" s="12"/>
      <c r="K45" s="12"/>
      <c r="L45" s="20">
        <v>1</v>
      </c>
      <c r="M45" s="12">
        <v>1.25</v>
      </c>
    </row>
    <row r="46" spans="1:13" ht="15">
      <c r="A46" s="9" t="s">
        <v>39</v>
      </c>
      <c r="B46" s="10">
        <f t="shared" si="1"/>
        <v>5613.50625</v>
      </c>
      <c r="C46" s="11">
        <f>D46*G46*I46*M46</f>
        <v>3.50625</v>
      </c>
      <c r="D46" s="12">
        <v>1.87</v>
      </c>
      <c r="E46" s="12"/>
      <c r="F46" s="12"/>
      <c r="G46" s="12">
        <v>1.2</v>
      </c>
      <c r="H46" s="12"/>
      <c r="I46" s="12">
        <v>1.25</v>
      </c>
      <c r="J46" s="12"/>
      <c r="K46" s="12"/>
      <c r="L46" s="20"/>
      <c r="M46" s="12">
        <v>1.25</v>
      </c>
    </row>
    <row r="47" spans="1:13" ht="15">
      <c r="A47" s="9" t="s">
        <v>40</v>
      </c>
      <c r="B47" s="10">
        <f t="shared" si="1"/>
        <v>5209.3338</v>
      </c>
      <c r="C47" s="11">
        <f>D47*G47*J47*M47</f>
        <v>3.2538</v>
      </c>
      <c r="D47" s="12">
        <v>1.87</v>
      </c>
      <c r="E47" s="12"/>
      <c r="F47" s="12"/>
      <c r="G47" s="12">
        <v>1.2</v>
      </c>
      <c r="H47" s="12"/>
      <c r="I47" s="12"/>
      <c r="J47" s="12">
        <v>1.16</v>
      </c>
      <c r="K47" s="12"/>
      <c r="L47" s="20"/>
      <c r="M47" s="12">
        <v>1.25</v>
      </c>
    </row>
    <row r="48" spans="1:13" ht="15">
      <c r="A48" s="9" t="s">
        <v>41</v>
      </c>
      <c r="B48" s="10">
        <f t="shared" si="1"/>
        <v>4850.0694</v>
      </c>
      <c r="C48" s="11">
        <f>D48*G48*K48*M48</f>
        <v>3.0294000000000003</v>
      </c>
      <c r="D48" s="12">
        <v>1.87</v>
      </c>
      <c r="E48" s="12"/>
      <c r="F48" s="12"/>
      <c r="G48" s="12">
        <v>1.2</v>
      </c>
      <c r="H48" s="12"/>
      <c r="I48" s="12"/>
      <c r="J48" s="12"/>
      <c r="K48" s="12">
        <v>1.08</v>
      </c>
      <c r="L48" s="20"/>
      <c r="M48" s="12">
        <v>1.25</v>
      </c>
    </row>
    <row r="49" spans="1:13" ht="15">
      <c r="A49" s="9" t="s">
        <v>42</v>
      </c>
      <c r="B49" s="10">
        <f t="shared" si="1"/>
        <v>4490.805</v>
      </c>
      <c r="C49" s="11">
        <f>D49*G49*L49*M49</f>
        <v>2.805</v>
      </c>
      <c r="D49" s="12">
        <v>1.87</v>
      </c>
      <c r="E49" s="12"/>
      <c r="F49" s="12"/>
      <c r="G49" s="12">
        <v>1.2</v>
      </c>
      <c r="H49" s="12"/>
      <c r="I49" s="12"/>
      <c r="J49" s="12"/>
      <c r="K49" s="12"/>
      <c r="L49" s="20">
        <v>1</v>
      </c>
      <c r="M49" s="12">
        <v>1.25</v>
      </c>
    </row>
    <row r="50" spans="1:13" ht="15">
      <c r="A50" s="9" t="s">
        <v>152</v>
      </c>
      <c r="B50" s="10">
        <f t="shared" si="1"/>
        <v>4677.921875000001</v>
      </c>
      <c r="C50" s="11">
        <f>D50*I50*M50</f>
        <v>2.9218750000000004</v>
      </c>
      <c r="D50" s="12">
        <v>1.87</v>
      </c>
      <c r="E50" s="12"/>
      <c r="F50" s="12"/>
      <c r="G50" s="12"/>
      <c r="H50" s="12"/>
      <c r="I50" s="12">
        <v>1.25</v>
      </c>
      <c r="J50" s="12"/>
      <c r="K50" s="12"/>
      <c r="L50" s="12"/>
      <c r="M50" s="12">
        <v>1.25</v>
      </c>
    </row>
    <row r="51" spans="1:13" ht="15">
      <c r="A51" s="9" t="s">
        <v>153</v>
      </c>
      <c r="B51" s="10">
        <f t="shared" si="1"/>
        <v>4341.1115</v>
      </c>
      <c r="C51" s="11">
        <f>D51*J51*M51</f>
        <v>2.7115</v>
      </c>
      <c r="D51" s="12">
        <v>1.87</v>
      </c>
      <c r="E51" s="12"/>
      <c r="F51" s="12"/>
      <c r="G51" s="12"/>
      <c r="H51" s="12"/>
      <c r="I51" s="12"/>
      <c r="J51" s="12">
        <v>1.16</v>
      </c>
      <c r="K51" s="12"/>
      <c r="L51" s="12"/>
      <c r="M51" s="12">
        <v>1.25</v>
      </c>
    </row>
    <row r="52" spans="1:13" ht="15">
      <c r="A52" s="9" t="s">
        <v>154</v>
      </c>
      <c r="B52" s="10">
        <f t="shared" si="1"/>
        <v>4041.7245000000003</v>
      </c>
      <c r="C52" s="11">
        <f>D52*K52*M52</f>
        <v>2.5245</v>
      </c>
      <c r="D52" s="12">
        <v>1.87</v>
      </c>
      <c r="E52" s="12"/>
      <c r="F52" s="12"/>
      <c r="G52" s="12"/>
      <c r="H52" s="12"/>
      <c r="I52" s="12"/>
      <c r="J52" s="12"/>
      <c r="K52" s="12">
        <v>1.08</v>
      </c>
      <c r="L52" s="12"/>
      <c r="M52" s="12">
        <v>1.25</v>
      </c>
    </row>
    <row r="53" spans="1:13" ht="15">
      <c r="A53" s="9" t="s">
        <v>155</v>
      </c>
      <c r="B53" s="10">
        <f t="shared" si="1"/>
        <v>3742.3375000000005</v>
      </c>
      <c r="C53" s="11">
        <f>D53*L53*M53</f>
        <v>2.3375000000000004</v>
      </c>
      <c r="D53" s="12">
        <v>1.87</v>
      </c>
      <c r="E53" s="12"/>
      <c r="F53" s="12"/>
      <c r="G53" s="12"/>
      <c r="H53" s="12"/>
      <c r="I53" s="12"/>
      <c r="J53" s="12"/>
      <c r="K53" s="12"/>
      <c r="L53" s="12">
        <v>1</v>
      </c>
      <c r="M53" s="12">
        <v>1.25</v>
      </c>
    </row>
    <row r="54" spans="1:13" ht="15">
      <c r="A54" s="9" t="s">
        <v>192</v>
      </c>
      <c r="B54" s="10">
        <f t="shared" si="1"/>
        <v>2501.5625</v>
      </c>
      <c r="C54" s="11">
        <f>I54*M54</f>
        <v>1.5625</v>
      </c>
      <c r="D54" s="12"/>
      <c r="E54" s="12"/>
      <c r="F54" s="12"/>
      <c r="G54" s="12"/>
      <c r="H54" s="12"/>
      <c r="I54" s="12">
        <v>1.25</v>
      </c>
      <c r="J54" s="12"/>
      <c r="K54" s="12"/>
      <c r="L54" s="12"/>
      <c r="M54" s="12">
        <v>1.25</v>
      </c>
    </row>
    <row r="55" spans="1:13" ht="27" customHeight="1">
      <c r="A55" s="70" t="s">
        <v>95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1"/>
    </row>
    <row r="56" spans="1:13" ht="15">
      <c r="A56" s="9" t="s">
        <v>43</v>
      </c>
      <c r="B56" s="10">
        <f>1601*C56</f>
        <v>3049.905</v>
      </c>
      <c r="C56" s="11">
        <f>F56*I56*M56</f>
        <v>1.905</v>
      </c>
      <c r="D56" s="12"/>
      <c r="E56" s="12"/>
      <c r="F56" s="12">
        <v>1.2</v>
      </c>
      <c r="G56" s="12"/>
      <c r="H56" s="12"/>
      <c r="I56" s="12">
        <v>1.27</v>
      </c>
      <c r="J56" s="12"/>
      <c r="K56" s="12"/>
      <c r="L56" s="20"/>
      <c r="M56" s="12">
        <v>1.25</v>
      </c>
    </row>
    <row r="57" spans="1:13" ht="15">
      <c r="A57" s="9" t="s">
        <v>44</v>
      </c>
      <c r="B57" s="10">
        <f aca="true" t="shared" si="2" ref="B57:B71">1601*C57</f>
        <v>2833.77</v>
      </c>
      <c r="C57" s="11">
        <f>F57*J57*M57</f>
        <v>1.77</v>
      </c>
      <c r="D57" s="12"/>
      <c r="E57" s="12"/>
      <c r="F57" s="12">
        <v>1.2</v>
      </c>
      <c r="G57" s="12"/>
      <c r="H57" s="12"/>
      <c r="I57" s="12"/>
      <c r="J57" s="12">
        <v>1.18</v>
      </c>
      <c r="K57" s="12"/>
      <c r="L57" s="20"/>
      <c r="M57" s="12">
        <v>1.25</v>
      </c>
    </row>
    <row r="58" spans="1:13" ht="15">
      <c r="A58" s="9" t="s">
        <v>45</v>
      </c>
      <c r="B58" s="10">
        <f t="shared" si="2"/>
        <v>2617.635</v>
      </c>
      <c r="C58" s="11">
        <f>F58*K58*M58</f>
        <v>1.635</v>
      </c>
      <c r="D58" s="12"/>
      <c r="E58" s="12"/>
      <c r="F58" s="12">
        <v>1.2</v>
      </c>
      <c r="G58" s="12"/>
      <c r="H58" s="12"/>
      <c r="I58" s="12"/>
      <c r="J58" s="12"/>
      <c r="K58" s="12">
        <v>1.09</v>
      </c>
      <c r="L58" s="20"/>
      <c r="M58" s="12">
        <v>1.25</v>
      </c>
    </row>
    <row r="59" spans="1:13" ht="15">
      <c r="A59" s="9" t="s">
        <v>46</v>
      </c>
      <c r="B59" s="10">
        <f t="shared" si="2"/>
        <v>2401.5</v>
      </c>
      <c r="C59" s="11">
        <f>F59*L59*M59</f>
        <v>1.5</v>
      </c>
      <c r="D59" s="12"/>
      <c r="E59" s="12"/>
      <c r="F59" s="12">
        <v>1.2</v>
      </c>
      <c r="G59" s="12"/>
      <c r="H59" s="12"/>
      <c r="I59" s="12"/>
      <c r="J59" s="12"/>
      <c r="K59" s="12"/>
      <c r="L59" s="20">
        <v>1</v>
      </c>
      <c r="M59" s="12">
        <v>1.25</v>
      </c>
    </row>
    <row r="60" spans="1:13" ht="15">
      <c r="A60" s="9" t="s">
        <v>47</v>
      </c>
      <c r="B60" s="10">
        <f t="shared" si="2"/>
        <v>2795.7462500000006</v>
      </c>
      <c r="C60" s="11">
        <f>G60*I60*M60</f>
        <v>1.7462500000000003</v>
      </c>
      <c r="D60" s="12"/>
      <c r="E60" s="12"/>
      <c r="F60" s="12"/>
      <c r="G60" s="12">
        <v>1.1</v>
      </c>
      <c r="H60" s="12"/>
      <c r="I60" s="12">
        <v>1.27</v>
      </c>
      <c r="J60" s="12"/>
      <c r="K60" s="12"/>
      <c r="L60" s="20"/>
      <c r="M60" s="12">
        <v>1.25</v>
      </c>
    </row>
    <row r="61" spans="1:13" ht="15">
      <c r="A61" s="9" t="s">
        <v>48</v>
      </c>
      <c r="B61" s="10">
        <f t="shared" si="2"/>
        <v>2597.6225</v>
      </c>
      <c r="C61" s="11">
        <f>G61*J61*M61</f>
        <v>1.6225</v>
      </c>
      <c r="D61" s="12"/>
      <c r="E61" s="12"/>
      <c r="F61" s="12"/>
      <c r="G61" s="12">
        <v>1.1</v>
      </c>
      <c r="H61" s="12"/>
      <c r="I61" s="12"/>
      <c r="J61" s="12">
        <v>1.18</v>
      </c>
      <c r="K61" s="12"/>
      <c r="L61" s="20"/>
      <c r="M61" s="12">
        <v>1.25</v>
      </c>
    </row>
    <row r="62" spans="1:13" ht="15">
      <c r="A62" s="9" t="s">
        <v>49</v>
      </c>
      <c r="B62" s="10">
        <f t="shared" si="2"/>
        <v>2399.49875</v>
      </c>
      <c r="C62" s="11">
        <f>G62*K62*M62</f>
        <v>1.4987500000000002</v>
      </c>
      <c r="D62" s="12"/>
      <c r="E62" s="12"/>
      <c r="F62" s="12"/>
      <c r="G62" s="12">
        <v>1.1</v>
      </c>
      <c r="H62" s="12"/>
      <c r="I62" s="12"/>
      <c r="J62" s="12"/>
      <c r="K62" s="12">
        <v>1.09</v>
      </c>
      <c r="L62" s="20"/>
      <c r="M62" s="12">
        <v>1.25</v>
      </c>
    </row>
    <row r="63" spans="1:13" ht="15">
      <c r="A63" s="9" t="s">
        <v>50</v>
      </c>
      <c r="B63" s="10">
        <f t="shared" si="2"/>
        <v>2201.375</v>
      </c>
      <c r="C63" s="11">
        <f>G63*L63*M63</f>
        <v>1.375</v>
      </c>
      <c r="D63" s="12"/>
      <c r="E63" s="12"/>
      <c r="F63" s="12"/>
      <c r="G63" s="12">
        <v>1.1</v>
      </c>
      <c r="H63" s="12"/>
      <c r="I63" s="12"/>
      <c r="J63" s="12"/>
      <c r="K63" s="12"/>
      <c r="L63" s="20">
        <v>1</v>
      </c>
      <c r="M63" s="12">
        <v>1.25</v>
      </c>
    </row>
    <row r="64" spans="1:13" ht="15">
      <c r="A64" s="9" t="s">
        <v>51</v>
      </c>
      <c r="B64" s="10">
        <f t="shared" si="2"/>
        <v>5703.32235</v>
      </c>
      <c r="C64" s="11">
        <f>D64*F64*I64*M64</f>
        <v>3.5623500000000003</v>
      </c>
      <c r="D64" s="12">
        <v>1.87</v>
      </c>
      <c r="E64" s="12"/>
      <c r="F64" s="12">
        <v>1.2</v>
      </c>
      <c r="G64" s="12"/>
      <c r="H64" s="12"/>
      <c r="I64" s="12">
        <v>1.27</v>
      </c>
      <c r="J64" s="12"/>
      <c r="K64" s="12"/>
      <c r="L64" s="20"/>
      <c r="M64" s="12">
        <v>1.25</v>
      </c>
    </row>
    <row r="65" spans="1:13" ht="15">
      <c r="A65" s="9" t="s">
        <v>52</v>
      </c>
      <c r="B65" s="10">
        <f t="shared" si="2"/>
        <v>5299.149899999999</v>
      </c>
      <c r="C65" s="11">
        <f>D65*F65*J65*M65</f>
        <v>3.3099</v>
      </c>
      <c r="D65" s="12">
        <v>1.87</v>
      </c>
      <c r="E65" s="12"/>
      <c r="F65" s="12">
        <v>1.2</v>
      </c>
      <c r="G65" s="12"/>
      <c r="H65" s="12"/>
      <c r="I65" s="12"/>
      <c r="J65" s="12">
        <v>1.18</v>
      </c>
      <c r="K65" s="12"/>
      <c r="L65" s="20"/>
      <c r="M65" s="12">
        <v>1.25</v>
      </c>
    </row>
    <row r="66" spans="1:13" ht="15">
      <c r="A66" s="9" t="s">
        <v>53</v>
      </c>
      <c r="B66" s="10">
        <f t="shared" si="2"/>
        <v>4894.97745</v>
      </c>
      <c r="C66" s="11">
        <f>D66*F66*K66*M66</f>
        <v>3.0574500000000002</v>
      </c>
      <c r="D66" s="12">
        <v>1.87</v>
      </c>
      <c r="E66" s="12"/>
      <c r="F66" s="12">
        <v>1.2</v>
      </c>
      <c r="G66" s="12"/>
      <c r="H66" s="12"/>
      <c r="I66" s="12"/>
      <c r="J66" s="12"/>
      <c r="K66" s="12">
        <v>1.09</v>
      </c>
      <c r="L66" s="20"/>
      <c r="M66" s="12">
        <v>1.25</v>
      </c>
    </row>
    <row r="67" spans="1:13" ht="15">
      <c r="A67" s="9" t="s">
        <v>54</v>
      </c>
      <c r="B67" s="10">
        <f t="shared" si="2"/>
        <v>4490.805</v>
      </c>
      <c r="C67" s="11">
        <f>D67*F67*L67*M67</f>
        <v>2.805</v>
      </c>
      <c r="D67" s="12">
        <v>1.87</v>
      </c>
      <c r="E67" s="12"/>
      <c r="F67" s="12">
        <v>1.2</v>
      </c>
      <c r="G67" s="12"/>
      <c r="H67" s="12"/>
      <c r="I67" s="12"/>
      <c r="J67" s="12"/>
      <c r="K67" s="12"/>
      <c r="L67" s="20">
        <v>1</v>
      </c>
      <c r="M67" s="12">
        <v>1.25</v>
      </c>
    </row>
    <row r="68" spans="1:13" ht="15">
      <c r="A68" s="9" t="s">
        <v>55</v>
      </c>
      <c r="B68" s="10">
        <f t="shared" si="2"/>
        <v>5228.045487500001</v>
      </c>
      <c r="C68" s="11">
        <f>D68*G68*I68*M68</f>
        <v>3.2654875000000008</v>
      </c>
      <c r="D68" s="12">
        <v>1.87</v>
      </c>
      <c r="E68" s="12"/>
      <c r="F68" s="12"/>
      <c r="G68" s="12">
        <v>1.1</v>
      </c>
      <c r="H68" s="12"/>
      <c r="I68" s="12">
        <v>1.27</v>
      </c>
      <c r="J68" s="12"/>
      <c r="K68" s="12"/>
      <c r="L68" s="20"/>
      <c r="M68" s="12">
        <v>1.25</v>
      </c>
    </row>
    <row r="69" spans="1:13" ht="15">
      <c r="A69" s="9" t="s">
        <v>56</v>
      </c>
      <c r="B69" s="10">
        <f t="shared" si="2"/>
        <v>4857.554075000001</v>
      </c>
      <c r="C69" s="11">
        <f>D69*G69*J69*M69</f>
        <v>3.0340750000000005</v>
      </c>
      <c r="D69" s="12">
        <v>1.87</v>
      </c>
      <c r="E69" s="12"/>
      <c r="F69" s="12"/>
      <c r="G69" s="12">
        <v>1.1</v>
      </c>
      <c r="H69" s="12"/>
      <c r="I69" s="12"/>
      <c r="J69" s="12">
        <v>1.18</v>
      </c>
      <c r="K69" s="12"/>
      <c r="L69" s="20"/>
      <c r="M69" s="12">
        <v>1.25</v>
      </c>
    </row>
    <row r="70" spans="1:13" ht="15">
      <c r="A70" s="9" t="s">
        <v>57</v>
      </c>
      <c r="B70" s="10">
        <f t="shared" si="2"/>
        <v>4487.0626625</v>
      </c>
      <c r="C70" s="11">
        <f>D70*G70*K70*M70</f>
        <v>2.8026625000000003</v>
      </c>
      <c r="D70" s="12">
        <v>1.87</v>
      </c>
      <c r="E70" s="12"/>
      <c r="F70" s="12"/>
      <c r="G70" s="12">
        <v>1.1</v>
      </c>
      <c r="H70" s="12"/>
      <c r="I70" s="12"/>
      <c r="J70" s="12"/>
      <c r="K70" s="12">
        <v>1.09</v>
      </c>
      <c r="L70" s="20"/>
      <c r="M70" s="12">
        <v>1.25</v>
      </c>
    </row>
    <row r="71" spans="1:13" ht="15">
      <c r="A71" s="9" t="s">
        <v>58</v>
      </c>
      <c r="B71" s="10">
        <f t="shared" si="2"/>
        <v>4116.571250000001</v>
      </c>
      <c r="C71" s="11">
        <f>D71*G71*L71*M71</f>
        <v>2.5712500000000005</v>
      </c>
      <c r="D71" s="12">
        <v>1.87</v>
      </c>
      <c r="E71" s="12"/>
      <c r="F71" s="12"/>
      <c r="G71" s="12">
        <v>1.1</v>
      </c>
      <c r="H71" s="12"/>
      <c r="I71" s="12"/>
      <c r="J71" s="12"/>
      <c r="K71" s="12"/>
      <c r="L71" s="20">
        <v>1</v>
      </c>
      <c r="M71" s="12">
        <v>1.25</v>
      </c>
    </row>
    <row r="72" spans="1:13" ht="27" customHeight="1">
      <c r="A72" s="70" t="s">
        <v>96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1"/>
    </row>
    <row r="73" spans="1:13" ht="15">
      <c r="A73" s="9" t="s">
        <v>59</v>
      </c>
      <c r="B73" s="10">
        <f aca="true" t="shared" si="3" ref="B73:B80">1404*C73</f>
        <v>2860.6499999999996</v>
      </c>
      <c r="C73" s="11">
        <f>I73*M73</f>
        <v>2.0374999999999996</v>
      </c>
      <c r="D73" s="12"/>
      <c r="E73" s="12"/>
      <c r="F73" s="12"/>
      <c r="G73" s="12"/>
      <c r="H73" s="12"/>
      <c r="I73" s="12">
        <v>1.63</v>
      </c>
      <c r="J73" s="12"/>
      <c r="K73" s="12"/>
      <c r="L73" s="20"/>
      <c r="M73" s="12">
        <v>1.25</v>
      </c>
    </row>
    <row r="74" spans="1:13" ht="15">
      <c r="A74" s="9" t="s">
        <v>61</v>
      </c>
      <c r="B74" s="10">
        <f t="shared" si="3"/>
        <v>2650.0499999999997</v>
      </c>
      <c r="C74" s="11">
        <f>J74*M74</f>
        <v>1.8875</v>
      </c>
      <c r="D74" s="12"/>
      <c r="E74" s="12"/>
      <c r="F74" s="12"/>
      <c r="G74" s="12"/>
      <c r="H74" s="12"/>
      <c r="I74" s="12"/>
      <c r="J74" s="12">
        <v>1.51</v>
      </c>
      <c r="K74" s="12"/>
      <c r="L74" s="20"/>
      <c r="M74" s="12">
        <v>1.25</v>
      </c>
    </row>
    <row r="75" spans="1:13" ht="15">
      <c r="A75" s="9" t="s">
        <v>62</v>
      </c>
      <c r="B75" s="10">
        <f t="shared" si="3"/>
        <v>2457</v>
      </c>
      <c r="C75" s="11">
        <f>K75*M75</f>
        <v>1.75</v>
      </c>
      <c r="D75" s="12"/>
      <c r="E75" s="12"/>
      <c r="F75" s="12"/>
      <c r="G75" s="12"/>
      <c r="H75" s="12"/>
      <c r="I75" s="12"/>
      <c r="J75" s="12"/>
      <c r="K75" s="12">
        <v>1.4</v>
      </c>
      <c r="L75" s="20"/>
      <c r="M75" s="12">
        <v>1.25</v>
      </c>
    </row>
    <row r="76" spans="1:13" ht="15">
      <c r="A76" s="9" t="s">
        <v>63</v>
      </c>
      <c r="B76" s="10">
        <f t="shared" si="3"/>
        <v>2281.5</v>
      </c>
      <c r="C76" s="11">
        <f>L76*M76</f>
        <v>1.625</v>
      </c>
      <c r="D76" s="12"/>
      <c r="E76" s="12"/>
      <c r="F76" s="12"/>
      <c r="G76" s="12"/>
      <c r="H76" s="12"/>
      <c r="I76" s="12"/>
      <c r="J76" s="12"/>
      <c r="K76" s="12"/>
      <c r="L76" s="20">
        <v>1.3</v>
      </c>
      <c r="M76" s="12">
        <v>1.25</v>
      </c>
    </row>
    <row r="77" spans="1:13" ht="15">
      <c r="A77" s="9" t="s">
        <v>60</v>
      </c>
      <c r="B77" s="10">
        <f t="shared" si="3"/>
        <v>5349.4155</v>
      </c>
      <c r="C77" s="11">
        <f>D77*I77*M77</f>
        <v>3.8101249999999998</v>
      </c>
      <c r="D77" s="12">
        <v>1.87</v>
      </c>
      <c r="E77" s="12"/>
      <c r="F77" s="12"/>
      <c r="G77" s="12"/>
      <c r="H77" s="12"/>
      <c r="I77" s="12">
        <v>1.63</v>
      </c>
      <c r="J77" s="12"/>
      <c r="K77" s="12"/>
      <c r="L77" s="20"/>
      <c r="M77" s="12">
        <v>1.25</v>
      </c>
    </row>
    <row r="78" spans="1:13" ht="15">
      <c r="A78" s="9" t="s">
        <v>64</v>
      </c>
      <c r="B78" s="10">
        <f t="shared" si="3"/>
        <v>4955.5935</v>
      </c>
      <c r="C78" s="11">
        <f>D78*J78*M78</f>
        <v>3.5296250000000002</v>
      </c>
      <c r="D78" s="12">
        <v>1.87</v>
      </c>
      <c r="E78" s="12"/>
      <c r="F78" s="12"/>
      <c r="G78" s="12"/>
      <c r="H78" s="12"/>
      <c r="I78" s="12"/>
      <c r="J78" s="12">
        <v>1.51</v>
      </c>
      <c r="K78" s="12"/>
      <c r="L78" s="20"/>
      <c r="M78" s="12">
        <v>1.25</v>
      </c>
    </row>
    <row r="79" spans="1:13" ht="15">
      <c r="A79" s="9" t="s">
        <v>65</v>
      </c>
      <c r="B79" s="10">
        <f t="shared" si="3"/>
        <v>4594.59</v>
      </c>
      <c r="C79" s="11">
        <f>D79*K79*M79</f>
        <v>3.2725</v>
      </c>
      <c r="D79" s="12">
        <v>1.87</v>
      </c>
      <c r="E79" s="12"/>
      <c r="F79" s="12"/>
      <c r="G79" s="12"/>
      <c r="H79" s="12"/>
      <c r="I79" s="12"/>
      <c r="J79" s="12"/>
      <c r="K79" s="12">
        <v>1.4</v>
      </c>
      <c r="L79" s="20"/>
      <c r="M79" s="12">
        <v>1.25</v>
      </c>
    </row>
    <row r="80" spans="1:13" ht="15">
      <c r="A80" s="9" t="s">
        <v>66</v>
      </c>
      <c r="B80" s="10">
        <f t="shared" si="3"/>
        <v>4266.405000000001</v>
      </c>
      <c r="C80" s="11">
        <f>D80*L80*M80</f>
        <v>3.0387500000000003</v>
      </c>
      <c r="D80" s="12">
        <v>1.87</v>
      </c>
      <c r="E80" s="12"/>
      <c r="F80" s="12"/>
      <c r="G80" s="12"/>
      <c r="H80" s="12"/>
      <c r="I80" s="12"/>
      <c r="J80" s="12"/>
      <c r="K80" s="12"/>
      <c r="L80" s="20">
        <v>1.3</v>
      </c>
      <c r="M80" s="12">
        <v>1.25</v>
      </c>
    </row>
    <row r="82" ht="15.75" thickBot="1"/>
    <row r="83" spans="1:14" ht="15.75" thickBot="1">
      <c r="A83" s="38" t="s">
        <v>103</v>
      </c>
      <c r="B83" s="40">
        <v>7</v>
      </c>
      <c r="C83" s="40">
        <v>8</v>
      </c>
      <c r="D83" s="40">
        <v>9</v>
      </c>
      <c r="E83" s="40">
        <v>10</v>
      </c>
      <c r="F83" s="40">
        <v>11</v>
      </c>
      <c r="G83" s="40">
        <v>12</v>
      </c>
      <c r="H83" s="40">
        <v>13</v>
      </c>
      <c r="I83" s="40">
        <v>14</v>
      </c>
      <c r="J83" s="40">
        <v>15</v>
      </c>
      <c r="K83" s="40">
        <v>16</v>
      </c>
      <c r="L83" s="40">
        <v>17</v>
      </c>
      <c r="M83" s="41">
        <v>18</v>
      </c>
      <c r="N83" s="42" t="s">
        <v>108</v>
      </c>
    </row>
    <row r="84" spans="1:14" ht="15">
      <c r="A84" s="33"/>
      <c r="B84" s="34"/>
      <c r="C84" s="35"/>
      <c r="D84" s="36"/>
      <c r="E84" s="36"/>
      <c r="F84" s="36"/>
      <c r="G84" s="36"/>
      <c r="H84" s="36"/>
      <c r="I84" s="36"/>
      <c r="J84" s="36"/>
      <c r="K84" s="36"/>
      <c r="L84" s="36"/>
      <c r="M84" s="37"/>
      <c r="N84" s="43"/>
    </row>
    <row r="85" spans="1:14" ht="15">
      <c r="A85" s="28" t="s">
        <v>104</v>
      </c>
      <c r="B85" s="16">
        <v>2171</v>
      </c>
      <c r="C85" s="16">
        <v>2386</v>
      </c>
      <c r="D85" s="16">
        <v>2620</v>
      </c>
      <c r="E85" s="16">
        <v>2874</v>
      </c>
      <c r="F85" s="16">
        <v>3148</v>
      </c>
      <c r="G85" s="16">
        <v>3402</v>
      </c>
      <c r="H85" s="16">
        <v>3676</v>
      </c>
      <c r="I85" s="16">
        <v>3950</v>
      </c>
      <c r="J85" s="16">
        <v>4263</v>
      </c>
      <c r="K85" s="16">
        <v>4576</v>
      </c>
      <c r="L85" s="16">
        <v>4929</v>
      </c>
      <c r="M85" s="39">
        <v>6319</v>
      </c>
      <c r="N85" s="43"/>
    </row>
    <row r="86" spans="1:14" ht="15">
      <c r="A86" s="28"/>
      <c r="B86" s="10"/>
      <c r="C86" s="11"/>
      <c r="D86" s="12"/>
      <c r="E86" s="12"/>
      <c r="F86" s="12"/>
      <c r="G86" s="12"/>
      <c r="H86" s="12"/>
      <c r="I86" s="12"/>
      <c r="J86" s="12"/>
      <c r="K86" s="12"/>
      <c r="L86" s="12"/>
      <c r="M86" s="29"/>
      <c r="N86" s="43"/>
    </row>
    <row r="87" spans="1:14" ht="15.75" thickBot="1">
      <c r="A87" s="30" t="s">
        <v>105</v>
      </c>
      <c r="B87" s="31">
        <f>B85*1.25</f>
        <v>2713.75</v>
      </c>
      <c r="C87" s="31">
        <f aca="true" t="shared" si="4" ref="C87:M87">C85*1.25</f>
        <v>2982.5</v>
      </c>
      <c r="D87" s="31">
        <f t="shared" si="4"/>
        <v>3275</v>
      </c>
      <c r="E87" s="31">
        <f t="shared" si="4"/>
        <v>3592.5</v>
      </c>
      <c r="F87" s="31">
        <f t="shared" si="4"/>
        <v>3935</v>
      </c>
      <c r="G87" s="31">
        <f t="shared" si="4"/>
        <v>4252.5</v>
      </c>
      <c r="H87" s="31">
        <f t="shared" si="4"/>
        <v>4595</v>
      </c>
      <c r="I87" s="31">
        <f t="shared" si="4"/>
        <v>4937.5</v>
      </c>
      <c r="J87" s="31">
        <f t="shared" si="4"/>
        <v>5328.75</v>
      </c>
      <c r="K87" s="31">
        <f t="shared" si="4"/>
        <v>5720</v>
      </c>
      <c r="L87" s="31">
        <f t="shared" si="4"/>
        <v>6161.25</v>
      </c>
      <c r="M87" s="32">
        <f t="shared" si="4"/>
        <v>7898.75</v>
      </c>
      <c r="N87" s="44"/>
    </row>
    <row r="88" spans="1:14" ht="15.75" thickBot="1">
      <c r="A88" s="47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5">
      <c r="A89" s="54" t="s">
        <v>115</v>
      </c>
      <c r="B89" s="57"/>
      <c r="C89" s="57"/>
      <c r="D89" s="57"/>
      <c r="E89" s="57"/>
      <c r="F89" s="61"/>
      <c r="G89" s="61"/>
      <c r="H89" s="61"/>
      <c r="I89" s="61"/>
      <c r="J89" s="61"/>
      <c r="K89" s="61">
        <v>5718.3</v>
      </c>
      <c r="L89" s="61"/>
      <c r="M89" s="57"/>
      <c r="N89" s="58">
        <f>K89-K87</f>
        <v>-1.699999999999818</v>
      </c>
    </row>
    <row r="90" spans="1:14" ht="15.75" thickBot="1">
      <c r="A90" s="30" t="s">
        <v>164</v>
      </c>
      <c r="B90" s="31"/>
      <c r="C90" s="31"/>
      <c r="D90" s="31"/>
      <c r="E90" s="31"/>
      <c r="F90" s="62"/>
      <c r="G90" s="62"/>
      <c r="H90" s="62"/>
      <c r="I90" s="62"/>
      <c r="J90" s="62">
        <f>1404*1.87*1.32*1.23*1.25</f>
        <v>5328.411660000001</v>
      </c>
      <c r="K90" s="62"/>
      <c r="L90" s="62"/>
      <c r="M90" s="31"/>
      <c r="N90" s="32">
        <f>J90-J87</f>
        <v>-0.3383399999993344</v>
      </c>
    </row>
    <row r="91" spans="1:14" ht="15.75" thickBot="1">
      <c r="A91" s="47"/>
      <c r="B91" s="46"/>
      <c r="C91" s="46"/>
      <c r="D91" s="46"/>
      <c r="E91" s="46"/>
      <c r="F91" s="45"/>
      <c r="G91" s="45"/>
      <c r="H91" s="45"/>
      <c r="I91" s="45"/>
      <c r="J91" s="45"/>
      <c r="K91" s="45"/>
      <c r="L91" s="45"/>
      <c r="M91" s="46"/>
      <c r="N91" s="46"/>
    </row>
    <row r="92" spans="1:14" ht="15">
      <c r="A92" s="54" t="s">
        <v>106</v>
      </c>
      <c r="B92" s="61"/>
      <c r="C92" s="56"/>
      <c r="D92" s="57"/>
      <c r="E92" s="57"/>
      <c r="F92" s="61"/>
      <c r="G92" s="61"/>
      <c r="H92" s="61"/>
      <c r="I92" s="61"/>
      <c r="J92" s="61">
        <v>5328</v>
      </c>
      <c r="K92" s="61"/>
      <c r="L92" s="61"/>
      <c r="M92" s="57"/>
      <c r="N92" s="58">
        <f>J92-J87</f>
        <v>-0.75</v>
      </c>
    </row>
    <row r="93" spans="1:14" ht="15">
      <c r="A93" s="28" t="s">
        <v>107</v>
      </c>
      <c r="B93" s="10"/>
      <c r="C93" s="11"/>
      <c r="D93" s="12"/>
      <c r="E93" s="12"/>
      <c r="F93" s="10"/>
      <c r="G93" s="10"/>
      <c r="H93" s="10"/>
      <c r="I93" s="10">
        <v>4965</v>
      </c>
      <c r="J93" s="10"/>
      <c r="K93" s="10"/>
      <c r="L93" s="10"/>
      <c r="M93" s="12"/>
      <c r="N93" s="29">
        <f>I93-I87</f>
        <v>27.5</v>
      </c>
    </row>
    <row r="94" spans="1:14" ht="15">
      <c r="A94" s="28" t="s">
        <v>109</v>
      </c>
      <c r="B94" s="10"/>
      <c r="C94" s="11"/>
      <c r="D94" s="12"/>
      <c r="E94" s="12"/>
      <c r="F94" s="10"/>
      <c r="G94" s="10"/>
      <c r="H94" s="10">
        <v>4602</v>
      </c>
      <c r="I94" s="10"/>
      <c r="J94" s="10"/>
      <c r="K94" s="10"/>
      <c r="L94" s="10"/>
      <c r="M94" s="12"/>
      <c r="N94" s="29">
        <f>H94-H87</f>
        <v>7</v>
      </c>
    </row>
    <row r="95" spans="1:14" ht="15.75" thickBot="1">
      <c r="A95" s="30" t="s">
        <v>110</v>
      </c>
      <c r="B95" s="62"/>
      <c r="C95" s="60"/>
      <c r="D95" s="31"/>
      <c r="E95" s="31"/>
      <c r="F95" s="62"/>
      <c r="G95" s="62">
        <v>4279</v>
      </c>
      <c r="H95" s="62"/>
      <c r="I95" s="62"/>
      <c r="J95" s="62"/>
      <c r="K95" s="62"/>
      <c r="L95" s="62"/>
      <c r="M95" s="31"/>
      <c r="N95" s="32">
        <f>G95-G87</f>
        <v>26.5</v>
      </c>
    </row>
    <row r="96" spans="6:12" ht="15.75" thickBot="1">
      <c r="F96" s="7"/>
      <c r="G96" s="7"/>
      <c r="H96" s="7"/>
      <c r="I96" s="7"/>
      <c r="J96" s="7"/>
      <c r="K96" s="7"/>
      <c r="L96" s="7"/>
    </row>
    <row r="97" spans="1:14" ht="15">
      <c r="A97" s="54" t="s">
        <v>111</v>
      </c>
      <c r="B97" s="61"/>
      <c r="C97" s="56"/>
      <c r="D97" s="57"/>
      <c r="E97" s="57"/>
      <c r="F97" s="61"/>
      <c r="G97" s="61"/>
      <c r="H97" s="61"/>
      <c r="I97" s="61">
        <v>4923</v>
      </c>
      <c r="J97" s="61"/>
      <c r="K97" s="61"/>
      <c r="L97" s="61"/>
      <c r="M97" s="57"/>
      <c r="N97" s="58">
        <f>I97-I87</f>
        <v>-14.5</v>
      </c>
    </row>
    <row r="98" spans="1:14" ht="15">
      <c r="A98" s="28" t="s">
        <v>112</v>
      </c>
      <c r="B98" s="10"/>
      <c r="C98" s="11"/>
      <c r="D98" s="12"/>
      <c r="E98" s="12"/>
      <c r="F98" s="10"/>
      <c r="G98" s="10"/>
      <c r="H98" s="10">
        <v>4568</v>
      </c>
      <c r="I98" s="10"/>
      <c r="J98" s="10"/>
      <c r="K98" s="10"/>
      <c r="L98" s="10"/>
      <c r="M98" s="12"/>
      <c r="N98" s="29">
        <f>H98-H87</f>
        <v>-27</v>
      </c>
    </row>
    <row r="99" spans="1:14" ht="15">
      <c r="A99" s="28" t="s">
        <v>113</v>
      </c>
      <c r="B99" s="10"/>
      <c r="C99" s="11"/>
      <c r="D99" s="12"/>
      <c r="E99" s="12"/>
      <c r="F99" s="10"/>
      <c r="G99" s="10">
        <v>4253</v>
      </c>
      <c r="H99" s="10"/>
      <c r="I99" s="10"/>
      <c r="J99" s="10"/>
      <c r="K99" s="10"/>
      <c r="L99" s="10"/>
      <c r="M99" s="12"/>
      <c r="N99" s="29">
        <f>G99-G87</f>
        <v>0.5</v>
      </c>
    </row>
    <row r="100" spans="1:14" ht="15.75" thickBot="1">
      <c r="A100" s="30" t="s">
        <v>114</v>
      </c>
      <c r="B100" s="62"/>
      <c r="C100" s="60"/>
      <c r="D100" s="31"/>
      <c r="E100" s="31"/>
      <c r="F100" s="62">
        <v>3938</v>
      </c>
      <c r="G100" s="62"/>
      <c r="H100" s="62"/>
      <c r="I100" s="62"/>
      <c r="J100" s="62"/>
      <c r="K100" s="62"/>
      <c r="L100" s="62"/>
      <c r="M100" s="31"/>
      <c r="N100" s="32">
        <f>F100-F87</f>
        <v>3</v>
      </c>
    </row>
    <row r="101" spans="6:12" ht="15.75" thickBot="1">
      <c r="F101" s="7"/>
      <c r="G101" s="7"/>
      <c r="H101" s="7"/>
      <c r="I101" s="7"/>
      <c r="J101" s="7"/>
      <c r="K101" s="7"/>
      <c r="L101" s="7"/>
    </row>
    <row r="102" spans="1:14" ht="15">
      <c r="A102" s="54" t="s">
        <v>156</v>
      </c>
      <c r="B102" s="55"/>
      <c r="C102" s="56"/>
      <c r="D102" s="57"/>
      <c r="E102" s="57"/>
      <c r="F102" s="61"/>
      <c r="G102" s="61"/>
      <c r="H102" s="61"/>
      <c r="I102" s="61">
        <f>1404*1.87*1.32*1.25</f>
        <v>4332.042</v>
      </c>
      <c r="J102" s="61"/>
      <c r="K102" s="61"/>
      <c r="L102" s="61"/>
      <c r="M102" s="57"/>
      <c r="N102" s="58">
        <f>I102-I87</f>
        <v>-605.4579999999996</v>
      </c>
    </row>
    <row r="103" spans="1:14" ht="15">
      <c r="A103" s="28" t="s">
        <v>157</v>
      </c>
      <c r="B103" s="15"/>
      <c r="C103" s="11"/>
      <c r="D103" s="12"/>
      <c r="E103" s="12"/>
      <c r="F103" s="10"/>
      <c r="G103" s="10"/>
      <c r="H103" s="10">
        <f>1404*1.87*1.23*1.25</f>
        <v>4036.6755000000003</v>
      </c>
      <c r="I103" s="10"/>
      <c r="J103" s="10"/>
      <c r="K103" s="10"/>
      <c r="L103" s="10"/>
      <c r="M103" s="12"/>
      <c r="N103" s="29">
        <f>H103-H87</f>
        <v>-558.3244999999997</v>
      </c>
    </row>
    <row r="104" spans="1:14" ht="15">
      <c r="A104" s="28" t="s">
        <v>158</v>
      </c>
      <c r="B104" s="15"/>
      <c r="C104" s="11"/>
      <c r="D104" s="12"/>
      <c r="E104" s="12"/>
      <c r="F104" s="10"/>
      <c r="G104" s="10">
        <f>1404*1.87*1.14*1.25</f>
        <v>3741.309</v>
      </c>
      <c r="H104" s="10"/>
      <c r="I104" s="10"/>
      <c r="J104" s="10"/>
      <c r="K104" s="10"/>
      <c r="L104" s="10"/>
      <c r="M104" s="12"/>
      <c r="N104" s="29">
        <f>G104-G87</f>
        <v>-511.1909999999998</v>
      </c>
    </row>
    <row r="105" spans="1:14" ht="15.75" thickBot="1">
      <c r="A105" s="30" t="s">
        <v>159</v>
      </c>
      <c r="B105" s="59"/>
      <c r="C105" s="60"/>
      <c r="D105" s="31"/>
      <c r="E105" s="31"/>
      <c r="F105" s="62"/>
      <c r="G105" s="62">
        <f>1404*1.87*1.06*1.25</f>
        <v>3478.761</v>
      </c>
      <c r="H105" s="62"/>
      <c r="I105" s="62"/>
      <c r="J105" s="62"/>
      <c r="K105" s="62"/>
      <c r="L105" s="62"/>
      <c r="M105" s="31"/>
      <c r="N105" s="32">
        <f>G105-G87</f>
        <v>-773.739</v>
      </c>
    </row>
    <row r="106" spans="2:12" ht="15.75" thickBot="1">
      <c r="B106" s="13"/>
      <c r="F106" s="7"/>
      <c r="G106" s="7"/>
      <c r="H106" s="7"/>
      <c r="I106" s="7"/>
      <c r="J106" s="7"/>
      <c r="K106" s="7"/>
      <c r="L106" s="7"/>
    </row>
    <row r="107" spans="1:14" ht="15">
      <c r="A107" s="54" t="s">
        <v>160</v>
      </c>
      <c r="B107" s="55"/>
      <c r="C107" s="56"/>
      <c r="D107" s="57"/>
      <c r="E107" s="57"/>
      <c r="F107" s="61"/>
      <c r="G107" s="61"/>
      <c r="H107" s="61">
        <f>1404*1.87*1.25*1.25</f>
        <v>4102.3125</v>
      </c>
      <c r="I107" s="61"/>
      <c r="J107" s="61"/>
      <c r="K107" s="61"/>
      <c r="L107" s="61"/>
      <c r="M107" s="57"/>
      <c r="N107" s="58">
        <f>H107-H87</f>
        <v>-492.6875</v>
      </c>
    </row>
    <row r="108" spans="1:14" ht="15">
      <c r="A108" s="28" t="s">
        <v>161</v>
      </c>
      <c r="B108" s="15"/>
      <c r="C108" s="11"/>
      <c r="D108" s="12"/>
      <c r="E108" s="12"/>
      <c r="F108" s="10"/>
      <c r="G108" s="10">
        <f>1404*1.87*1.16*1.25</f>
        <v>3806.946</v>
      </c>
      <c r="H108" s="10"/>
      <c r="I108" s="10"/>
      <c r="J108" s="10"/>
      <c r="K108" s="10"/>
      <c r="L108" s="10"/>
      <c r="M108" s="12"/>
      <c r="N108" s="29">
        <f>G108-G87</f>
        <v>-445.5540000000001</v>
      </c>
    </row>
    <row r="109" spans="1:14" ht="15">
      <c r="A109" s="28" t="s">
        <v>162</v>
      </c>
      <c r="B109" s="15"/>
      <c r="C109" s="11"/>
      <c r="D109" s="12"/>
      <c r="E109" s="12"/>
      <c r="F109" s="10">
        <f>1404*1.87*1.08*1.25</f>
        <v>3544.3980000000006</v>
      </c>
      <c r="G109" s="10"/>
      <c r="H109" s="10"/>
      <c r="I109" s="10"/>
      <c r="J109" s="10"/>
      <c r="K109" s="10"/>
      <c r="L109" s="10"/>
      <c r="M109" s="12"/>
      <c r="N109" s="29">
        <f>F109-F87</f>
        <v>-390.6019999999994</v>
      </c>
    </row>
    <row r="110" spans="1:14" ht="15.75" thickBot="1">
      <c r="A110" s="30" t="s">
        <v>163</v>
      </c>
      <c r="B110" s="59"/>
      <c r="C110" s="60"/>
      <c r="D110" s="31"/>
      <c r="E110" s="31"/>
      <c r="F110" s="62">
        <f>1404*1.87*1*1.25</f>
        <v>3281.85</v>
      </c>
      <c r="G110" s="62"/>
      <c r="H110" s="62"/>
      <c r="I110" s="62"/>
      <c r="J110" s="62"/>
      <c r="K110" s="62"/>
      <c r="L110" s="62"/>
      <c r="M110" s="31"/>
      <c r="N110" s="32">
        <f>F110-F87</f>
        <v>-653.1500000000001</v>
      </c>
    </row>
  </sheetData>
  <sheetProtection/>
  <mergeCells count="11">
    <mergeCell ref="B11:B12"/>
    <mergeCell ref="A11:A12"/>
    <mergeCell ref="M11:M12"/>
    <mergeCell ref="A10:M10"/>
    <mergeCell ref="A33:M33"/>
    <mergeCell ref="A55:M55"/>
    <mergeCell ref="A72:M72"/>
    <mergeCell ref="C11:C12"/>
    <mergeCell ref="D11:E11"/>
    <mergeCell ref="F11:H11"/>
    <mergeCell ref="I11:L11"/>
  </mergeCells>
  <printOptions/>
  <pageMargins left="0.49" right="0.4" top="0.35" bottom="0.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Q20" sqref="A1:Q20"/>
    </sheetView>
  </sheetViews>
  <sheetFormatPr defaultColWidth="9.140625" defaultRowHeight="15"/>
  <cols>
    <col min="1" max="1" width="11.28125" style="2" customWidth="1"/>
    <col min="2" max="2" width="8.421875" style="17" customWidth="1"/>
    <col min="3" max="3" width="8.8515625" style="8" customWidth="1"/>
    <col min="4" max="5" width="8.7109375" style="13" customWidth="1"/>
    <col min="6" max="6" width="8.421875" style="13" customWidth="1"/>
    <col min="7" max="7" width="9.00390625" style="13" customWidth="1"/>
    <col min="8" max="8" width="8.140625" style="13" customWidth="1"/>
    <col min="9" max="9" width="8.421875" style="13" customWidth="1"/>
    <col min="10" max="10" width="8.140625" style="13" customWidth="1"/>
    <col min="11" max="11" width="7.7109375" style="13" customWidth="1"/>
    <col min="12" max="13" width="8.00390625" style="13" customWidth="1"/>
    <col min="14" max="14" width="4.8515625" style="13" customWidth="1"/>
    <col min="15" max="15" width="5.421875" style="13" customWidth="1"/>
    <col min="16" max="16" width="5.8515625" style="13" customWidth="1"/>
    <col min="17" max="17" width="5.00390625" style="0" customWidth="1"/>
  </cols>
  <sheetData>
    <row r="1" spans="1:2" ht="15">
      <c r="A1" s="2" t="s">
        <v>165</v>
      </c>
      <c r="B1" s="13"/>
    </row>
    <row r="2" spans="1:12" ht="15">
      <c r="A2" s="2" t="s">
        <v>166</v>
      </c>
      <c r="B2" s="13"/>
      <c r="E2" s="1" t="s">
        <v>168</v>
      </c>
      <c r="F2" s="1"/>
      <c r="G2" s="1"/>
      <c r="H2" s="1"/>
      <c r="I2" s="1"/>
      <c r="J2" s="1"/>
      <c r="K2" s="1"/>
      <c r="L2" s="1"/>
    </row>
    <row r="3" spans="1:12" ht="15">
      <c r="A3" s="2" t="s">
        <v>167</v>
      </c>
      <c r="B3" s="13"/>
      <c r="E3" s="1" t="s">
        <v>169</v>
      </c>
      <c r="F3" s="1"/>
      <c r="G3" s="1"/>
      <c r="H3" s="1"/>
      <c r="I3" s="1"/>
      <c r="J3" s="1"/>
      <c r="K3" s="1"/>
      <c r="L3" s="1"/>
    </row>
    <row r="4" spans="1:12" ht="15">
      <c r="A4" s="2" t="s">
        <v>198</v>
      </c>
      <c r="B4" s="13"/>
      <c r="E4" s="1" t="s">
        <v>170</v>
      </c>
      <c r="F4" s="1"/>
      <c r="G4" s="1"/>
      <c r="H4" s="1"/>
      <c r="I4" s="1"/>
      <c r="J4" s="1"/>
      <c r="K4" s="1"/>
      <c r="L4" s="1"/>
    </row>
    <row r="5" spans="5:12" ht="15">
      <c r="E5" s="1" t="s">
        <v>171</v>
      </c>
      <c r="F5" s="1"/>
      <c r="G5" s="1"/>
      <c r="H5" s="1"/>
      <c r="I5" s="1"/>
      <c r="J5" s="1"/>
      <c r="K5" s="1"/>
      <c r="L5" s="1"/>
    </row>
    <row r="6" spans="5:12" ht="15">
      <c r="E6" s="1" t="s">
        <v>172</v>
      </c>
      <c r="F6" s="1"/>
      <c r="G6" s="1"/>
      <c r="H6" s="1"/>
      <c r="I6" s="1"/>
      <c r="J6" s="1"/>
      <c r="K6" s="1"/>
      <c r="L6" s="1"/>
    </row>
    <row r="7" spans="1:18" ht="45.75" customHeight="1">
      <c r="A7" s="77" t="s">
        <v>97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"/>
      <c r="R7" s="1"/>
    </row>
    <row r="8" spans="1:17" s="5" customFormat="1" ht="21.75" customHeight="1">
      <c r="A8" s="65" t="s">
        <v>79</v>
      </c>
      <c r="B8" s="78" t="s">
        <v>9</v>
      </c>
      <c r="C8" s="72" t="s">
        <v>80</v>
      </c>
      <c r="D8" s="79" t="s">
        <v>0</v>
      </c>
      <c r="E8" s="79"/>
      <c r="F8" s="79" t="s">
        <v>69</v>
      </c>
      <c r="G8" s="79"/>
      <c r="H8" s="79"/>
      <c r="I8" s="79"/>
      <c r="J8" s="79"/>
      <c r="K8" s="79"/>
      <c r="L8" s="79" t="s">
        <v>78</v>
      </c>
      <c r="M8" s="79"/>
      <c r="N8" s="79"/>
      <c r="O8" s="79"/>
      <c r="P8" s="79"/>
      <c r="Q8" s="81" t="s">
        <v>100</v>
      </c>
    </row>
    <row r="9" spans="1:17" s="3" customFormat="1" ht="36.75" customHeight="1">
      <c r="A9" s="66"/>
      <c r="B9" s="78"/>
      <c r="C9" s="72"/>
      <c r="D9" s="79" t="s">
        <v>1</v>
      </c>
      <c r="E9" s="79" t="s">
        <v>72</v>
      </c>
      <c r="F9" s="80" t="s">
        <v>71</v>
      </c>
      <c r="G9" s="79"/>
      <c r="H9" s="79"/>
      <c r="I9" s="80" t="s">
        <v>70</v>
      </c>
      <c r="J9" s="79"/>
      <c r="K9" s="79"/>
      <c r="L9" s="79" t="s">
        <v>74</v>
      </c>
      <c r="M9" s="79" t="s">
        <v>73</v>
      </c>
      <c r="N9" s="79" t="s">
        <v>75</v>
      </c>
      <c r="O9" s="79" t="s">
        <v>76</v>
      </c>
      <c r="P9" s="80" t="s">
        <v>77</v>
      </c>
      <c r="Q9" s="82"/>
    </row>
    <row r="10" spans="1:17" s="5" customFormat="1" ht="17.25" customHeight="1">
      <c r="A10" s="66"/>
      <c r="B10" s="78"/>
      <c r="C10" s="72"/>
      <c r="D10" s="79"/>
      <c r="E10" s="79"/>
      <c r="F10" s="14" t="s">
        <v>3</v>
      </c>
      <c r="G10" s="14" t="s">
        <v>4</v>
      </c>
      <c r="H10" s="14" t="s">
        <v>5</v>
      </c>
      <c r="I10" s="14" t="s">
        <v>3</v>
      </c>
      <c r="J10" s="14" t="s">
        <v>4</v>
      </c>
      <c r="K10" s="14" t="s">
        <v>5</v>
      </c>
      <c r="L10" s="79"/>
      <c r="M10" s="79"/>
      <c r="N10" s="79"/>
      <c r="O10" s="79"/>
      <c r="P10" s="79"/>
      <c r="Q10" s="82"/>
    </row>
    <row r="11" spans="1:17" ht="15">
      <c r="A11" s="9" t="s">
        <v>174</v>
      </c>
      <c r="B11" s="16">
        <f>1601*C11</f>
        <v>3402.125</v>
      </c>
      <c r="C11" s="11">
        <f>D11*L11*Q11</f>
        <v>2.125</v>
      </c>
      <c r="D11" s="15">
        <v>1.7</v>
      </c>
      <c r="E11" s="15"/>
      <c r="F11" s="16"/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15"/>
      <c r="Q11" s="21">
        <v>1.25</v>
      </c>
    </row>
    <row r="12" spans="1:17" ht="15">
      <c r="A12" s="9" t="s">
        <v>175</v>
      </c>
      <c r="B12" s="16">
        <f aca="true" t="shared" si="0" ref="B12:B20">1601*C12</f>
        <v>3742.3375000000005</v>
      </c>
      <c r="C12" s="11">
        <f>D12*M12*Q12</f>
        <v>2.3375000000000004</v>
      </c>
      <c r="D12" s="15">
        <v>1.7</v>
      </c>
      <c r="E12" s="15"/>
      <c r="F12" s="16"/>
      <c r="G12" s="15"/>
      <c r="H12" s="15"/>
      <c r="I12" s="15"/>
      <c r="J12" s="15"/>
      <c r="K12" s="15"/>
      <c r="L12" s="15"/>
      <c r="M12" s="15">
        <v>1.1</v>
      </c>
      <c r="N12" s="15"/>
      <c r="O12" s="15"/>
      <c r="P12" s="15"/>
      <c r="Q12" s="21">
        <v>1.25</v>
      </c>
    </row>
    <row r="13" spans="1:17" ht="15">
      <c r="A13" s="9" t="s">
        <v>176</v>
      </c>
      <c r="B13" s="16">
        <f t="shared" si="0"/>
        <v>4082.5499999999997</v>
      </c>
      <c r="C13" s="11">
        <f>D13*N13*Q13</f>
        <v>2.55</v>
      </c>
      <c r="D13" s="15">
        <v>1.7</v>
      </c>
      <c r="E13" s="15"/>
      <c r="F13" s="16"/>
      <c r="G13" s="15"/>
      <c r="H13" s="15"/>
      <c r="I13" s="15"/>
      <c r="J13" s="15"/>
      <c r="K13" s="15"/>
      <c r="L13" s="15"/>
      <c r="M13" s="15"/>
      <c r="N13" s="15">
        <v>1.2</v>
      </c>
      <c r="O13" s="15"/>
      <c r="P13" s="15"/>
      <c r="Q13" s="21">
        <v>1.25</v>
      </c>
    </row>
    <row r="14" spans="1:17" ht="15">
      <c r="A14" s="9" t="s">
        <v>177</v>
      </c>
      <c r="B14" s="16">
        <f t="shared" si="0"/>
        <v>4490.805</v>
      </c>
      <c r="C14" s="11">
        <f>D14*O14*Q14</f>
        <v>2.805</v>
      </c>
      <c r="D14" s="15">
        <v>1.7</v>
      </c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>
        <v>1.32</v>
      </c>
      <c r="P14" s="15"/>
      <c r="Q14" s="21">
        <v>1.25</v>
      </c>
    </row>
    <row r="15" spans="1:17" ht="15">
      <c r="A15" s="9" t="s">
        <v>178</v>
      </c>
      <c r="B15" s="16">
        <f t="shared" si="0"/>
        <v>4899.06</v>
      </c>
      <c r="C15" s="11">
        <f>D15*P15*Q15</f>
        <v>3.06</v>
      </c>
      <c r="D15" s="15">
        <v>1.7</v>
      </c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>
        <v>1.44</v>
      </c>
      <c r="Q15" s="21">
        <v>1.25</v>
      </c>
    </row>
    <row r="16" spans="1:17" ht="15">
      <c r="A16" s="9" t="s">
        <v>179</v>
      </c>
      <c r="B16" s="16">
        <f t="shared" si="0"/>
        <v>3101.9375</v>
      </c>
      <c r="C16" s="11">
        <f>E16*L16*Q16</f>
        <v>1.9375</v>
      </c>
      <c r="D16" s="15"/>
      <c r="E16" s="15">
        <v>1.55</v>
      </c>
      <c r="F16" s="15"/>
      <c r="G16" s="15"/>
      <c r="H16" s="15"/>
      <c r="I16" s="15"/>
      <c r="J16" s="15"/>
      <c r="K16" s="15"/>
      <c r="L16" s="15">
        <v>1</v>
      </c>
      <c r="M16" s="15"/>
      <c r="N16" s="15"/>
      <c r="O16" s="15"/>
      <c r="P16" s="15"/>
      <c r="Q16" s="21">
        <v>1.25</v>
      </c>
    </row>
    <row r="17" spans="1:17" ht="15">
      <c r="A17" s="9" t="s">
        <v>180</v>
      </c>
      <c r="B17" s="16">
        <f t="shared" si="0"/>
        <v>3412.131250000001</v>
      </c>
      <c r="C17" s="11">
        <f>E17*M17*Q17</f>
        <v>2.1312500000000005</v>
      </c>
      <c r="D17" s="15"/>
      <c r="E17" s="15">
        <v>1.55</v>
      </c>
      <c r="F17" s="15"/>
      <c r="G17" s="15"/>
      <c r="H17" s="15"/>
      <c r="I17" s="15"/>
      <c r="J17" s="15"/>
      <c r="K17" s="15"/>
      <c r="L17" s="15"/>
      <c r="M17" s="15">
        <v>1.1</v>
      </c>
      <c r="N17" s="15"/>
      <c r="O17" s="15"/>
      <c r="P17" s="15"/>
      <c r="Q17" s="21">
        <v>1.25</v>
      </c>
    </row>
    <row r="18" spans="1:17" ht="15">
      <c r="A18" s="9" t="s">
        <v>181</v>
      </c>
      <c r="B18" s="16">
        <f t="shared" si="0"/>
        <v>3722.3249999999994</v>
      </c>
      <c r="C18" s="11">
        <f>E18*N18*Q18</f>
        <v>2.3249999999999997</v>
      </c>
      <c r="D18" s="15"/>
      <c r="E18" s="15">
        <v>1.55</v>
      </c>
      <c r="F18" s="15"/>
      <c r="G18" s="15"/>
      <c r="H18" s="15"/>
      <c r="I18" s="15"/>
      <c r="J18" s="15"/>
      <c r="K18" s="15"/>
      <c r="L18" s="15"/>
      <c r="M18" s="15"/>
      <c r="N18" s="15">
        <v>1.2</v>
      </c>
      <c r="O18" s="15"/>
      <c r="P18" s="15"/>
      <c r="Q18" s="21">
        <v>1.25</v>
      </c>
    </row>
    <row r="19" spans="1:17" ht="15">
      <c r="A19" s="9" t="s">
        <v>182</v>
      </c>
      <c r="B19" s="16">
        <f t="shared" si="0"/>
        <v>4094.5575000000003</v>
      </c>
      <c r="C19" s="11">
        <f>E19*O19*Q19</f>
        <v>2.5575</v>
      </c>
      <c r="D19" s="15"/>
      <c r="E19" s="15">
        <v>1.55</v>
      </c>
      <c r="F19" s="15"/>
      <c r="G19" s="15"/>
      <c r="H19" s="15"/>
      <c r="I19" s="15"/>
      <c r="J19" s="15"/>
      <c r="K19" s="15"/>
      <c r="L19" s="15"/>
      <c r="M19" s="15"/>
      <c r="N19" s="15"/>
      <c r="O19" s="15">
        <v>1.32</v>
      </c>
      <c r="P19" s="15"/>
      <c r="Q19" s="21">
        <v>1.25</v>
      </c>
    </row>
    <row r="20" spans="1:17" ht="15">
      <c r="A20" s="9" t="s">
        <v>183</v>
      </c>
      <c r="B20" s="16">
        <f t="shared" si="0"/>
        <v>4466.789999999999</v>
      </c>
      <c r="C20" s="11">
        <f>E20*P20*Q20</f>
        <v>2.7899999999999996</v>
      </c>
      <c r="D20" s="15"/>
      <c r="E20" s="15">
        <v>1.55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v>1.44</v>
      </c>
      <c r="Q20" s="21">
        <v>1.25</v>
      </c>
    </row>
    <row r="21" ht="15.75" thickBot="1">
      <c r="B21" s="18"/>
    </row>
    <row r="22" spans="1:14" ht="15.75" thickBot="1">
      <c r="A22" s="38" t="s">
        <v>103</v>
      </c>
      <c r="B22" s="40">
        <v>7</v>
      </c>
      <c r="C22" s="40">
        <v>8</v>
      </c>
      <c r="D22" s="40">
        <v>9</v>
      </c>
      <c r="E22" s="40">
        <v>10</v>
      </c>
      <c r="F22" s="40">
        <v>11</v>
      </c>
      <c r="G22" s="40">
        <v>12</v>
      </c>
      <c r="H22" s="40">
        <v>13</v>
      </c>
      <c r="I22" s="40">
        <v>14</v>
      </c>
      <c r="J22" s="40">
        <v>15</v>
      </c>
      <c r="K22" s="40">
        <v>16</v>
      </c>
      <c r="L22" s="40">
        <v>17</v>
      </c>
      <c r="M22" s="41">
        <v>18</v>
      </c>
      <c r="N22" s="42" t="s">
        <v>108</v>
      </c>
    </row>
    <row r="23" spans="1:14" ht="15">
      <c r="A23" s="33"/>
      <c r="B23" s="34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43"/>
    </row>
    <row r="24" spans="1:14" ht="15">
      <c r="A24" s="28" t="s">
        <v>104</v>
      </c>
      <c r="B24" s="16">
        <v>2171</v>
      </c>
      <c r="C24" s="16">
        <v>2386</v>
      </c>
      <c r="D24" s="16">
        <v>2620</v>
      </c>
      <c r="E24" s="16">
        <v>2874</v>
      </c>
      <c r="F24" s="16">
        <v>3148</v>
      </c>
      <c r="G24" s="16">
        <v>3402</v>
      </c>
      <c r="H24" s="16">
        <v>3676</v>
      </c>
      <c r="I24" s="16">
        <v>3950</v>
      </c>
      <c r="J24" s="16">
        <v>4263</v>
      </c>
      <c r="K24" s="16">
        <v>4576</v>
      </c>
      <c r="L24" s="16">
        <v>4929</v>
      </c>
      <c r="M24" s="39">
        <v>6319</v>
      </c>
      <c r="N24" s="43"/>
    </row>
    <row r="25" spans="1:14" ht="15">
      <c r="A25" s="28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29"/>
      <c r="N25" s="43"/>
    </row>
    <row r="26" spans="1:14" ht="15.75" thickBot="1">
      <c r="A26" s="30" t="s">
        <v>105</v>
      </c>
      <c r="B26" s="31">
        <f>B24*1.25</f>
        <v>2713.75</v>
      </c>
      <c r="C26" s="31">
        <f aca="true" t="shared" si="1" ref="C26:M26">C24*1.25</f>
        <v>2982.5</v>
      </c>
      <c r="D26" s="31">
        <f t="shared" si="1"/>
        <v>3275</v>
      </c>
      <c r="E26" s="31">
        <f t="shared" si="1"/>
        <v>3592.5</v>
      </c>
      <c r="F26" s="31">
        <f t="shared" si="1"/>
        <v>3935</v>
      </c>
      <c r="G26" s="31">
        <f t="shared" si="1"/>
        <v>4252.5</v>
      </c>
      <c r="H26" s="31">
        <f t="shared" si="1"/>
        <v>4595</v>
      </c>
      <c r="I26" s="31">
        <f t="shared" si="1"/>
        <v>4937.5</v>
      </c>
      <c r="J26" s="31">
        <f t="shared" si="1"/>
        <v>5328.75</v>
      </c>
      <c r="K26" s="31">
        <f t="shared" si="1"/>
        <v>5720</v>
      </c>
      <c r="L26" s="31">
        <f t="shared" si="1"/>
        <v>6161.25</v>
      </c>
      <c r="M26" s="32">
        <f t="shared" si="1"/>
        <v>7898.75</v>
      </c>
      <c r="N26" s="44"/>
    </row>
    <row r="28" spans="1:14" ht="15">
      <c r="A28" s="9" t="s">
        <v>117</v>
      </c>
      <c r="B28" s="16"/>
      <c r="C28" s="11"/>
      <c r="D28" s="15"/>
      <c r="E28" s="15"/>
      <c r="F28" s="15"/>
      <c r="G28" s="16">
        <f>1404*1.7*1.44*1.25</f>
        <v>4296.239999999999</v>
      </c>
      <c r="H28" s="15"/>
      <c r="I28" s="16"/>
      <c r="J28" s="15"/>
      <c r="K28" s="15"/>
      <c r="L28" s="15"/>
      <c r="M28" s="15"/>
      <c r="N28" s="16">
        <f>G28-G26</f>
        <v>43.73999999999887</v>
      </c>
    </row>
    <row r="29" spans="1:14" ht="15">
      <c r="A29" s="9" t="s">
        <v>116</v>
      </c>
      <c r="B29" s="16"/>
      <c r="C29" s="16"/>
      <c r="D29" s="16"/>
      <c r="E29" s="16"/>
      <c r="F29" s="16"/>
      <c r="G29" s="16"/>
      <c r="H29" s="16">
        <f>1404*1.7*1.56*1.25</f>
        <v>4654.26</v>
      </c>
      <c r="I29" s="16"/>
      <c r="J29" s="16"/>
      <c r="K29" s="16"/>
      <c r="L29" s="16"/>
      <c r="M29" s="16"/>
      <c r="N29" s="16">
        <f>H29-H26</f>
        <v>59.26000000000022</v>
      </c>
    </row>
    <row r="30" spans="1:14" ht="15">
      <c r="A30" s="9" t="s">
        <v>118</v>
      </c>
      <c r="B30" s="16"/>
      <c r="C30" s="16"/>
      <c r="D30" s="16"/>
      <c r="E30" s="16"/>
      <c r="F30" s="16"/>
      <c r="G30" s="15"/>
      <c r="H30" s="16"/>
      <c r="I30" s="16">
        <f>1404*1.7*1.66*1.25</f>
        <v>4952.609999999999</v>
      </c>
      <c r="J30" s="16"/>
      <c r="K30" s="16"/>
      <c r="L30" s="16"/>
      <c r="M30" s="16"/>
      <c r="N30" s="16">
        <f>I30-I26</f>
        <v>15.109999999998763</v>
      </c>
    </row>
    <row r="31" spans="1:14" ht="15">
      <c r="A31" s="9"/>
      <c r="B31" s="16"/>
      <c r="C31" s="16"/>
      <c r="D31" s="16"/>
      <c r="E31" s="16"/>
      <c r="F31" s="16"/>
      <c r="G31" s="15"/>
      <c r="H31" s="16"/>
      <c r="I31" s="16"/>
      <c r="J31" s="16"/>
      <c r="K31" s="16"/>
      <c r="L31" s="16"/>
      <c r="M31" s="16"/>
      <c r="N31" s="16"/>
    </row>
    <row r="32" spans="1:14" ht="15">
      <c r="A32" s="51" t="s">
        <v>145</v>
      </c>
      <c r="B32" s="52"/>
      <c r="C32" s="35"/>
      <c r="D32" s="63"/>
      <c r="E32" s="63"/>
      <c r="F32" s="63"/>
      <c r="G32" s="52">
        <f>1404*1.55*1.56*1.25</f>
        <v>4243.590000000001</v>
      </c>
      <c r="H32" s="63"/>
      <c r="I32" s="52"/>
      <c r="J32" s="63"/>
      <c r="K32" s="63"/>
      <c r="L32" s="63"/>
      <c r="M32" s="63"/>
      <c r="N32" s="52">
        <f>G32-G26</f>
        <v>-8.909999999998945</v>
      </c>
    </row>
    <row r="33" spans="1:14" ht="15">
      <c r="A33" s="9" t="s">
        <v>146</v>
      </c>
      <c r="B33" s="16"/>
      <c r="C33" s="16"/>
      <c r="D33" s="16"/>
      <c r="E33" s="16"/>
      <c r="F33" s="16"/>
      <c r="G33" s="16"/>
      <c r="H33" s="16">
        <f>1404*1.55*1.69*1.25</f>
        <v>4597.2225</v>
      </c>
      <c r="I33" s="16"/>
      <c r="J33" s="16"/>
      <c r="K33" s="16"/>
      <c r="L33" s="16"/>
      <c r="M33" s="16"/>
      <c r="N33" s="16">
        <f>H33-H26</f>
        <v>2.2224999999998545</v>
      </c>
    </row>
    <row r="34" spans="1:14" ht="15">
      <c r="A34" s="9" t="s">
        <v>147</v>
      </c>
      <c r="B34" s="16"/>
      <c r="C34" s="16"/>
      <c r="D34" s="16"/>
      <c r="E34" s="16"/>
      <c r="F34" s="16"/>
      <c r="H34" s="16"/>
      <c r="I34" s="16">
        <f>1404*1.55*1.81*1.25</f>
        <v>4923.6525</v>
      </c>
      <c r="J34" s="16"/>
      <c r="K34" s="16"/>
      <c r="L34" s="16"/>
      <c r="M34" s="16"/>
      <c r="N34" s="16">
        <f>I34-I26</f>
        <v>-13.847499999999854</v>
      </c>
    </row>
    <row r="35" spans="1:14" ht="15">
      <c r="A35" s="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5">
      <c r="A36" s="9" t="s">
        <v>119</v>
      </c>
      <c r="B36" s="16"/>
      <c r="C36" s="16">
        <f>1404*1.7*1*1.25</f>
        <v>2983.4999999999995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>
        <f>C36-C26</f>
        <v>0.9999999999995453</v>
      </c>
    </row>
    <row r="37" spans="1:14" ht="15">
      <c r="A37" s="9" t="s">
        <v>120</v>
      </c>
      <c r="B37" s="16"/>
      <c r="C37" s="16"/>
      <c r="D37" s="16">
        <f>1404*1.7*1.1*1.25</f>
        <v>3281.85</v>
      </c>
      <c r="E37" s="16"/>
      <c r="F37" s="16"/>
      <c r="G37" s="16"/>
      <c r="H37" s="16"/>
      <c r="I37" s="16"/>
      <c r="J37" s="16"/>
      <c r="K37" s="16"/>
      <c r="L37" s="16"/>
      <c r="M37" s="16"/>
      <c r="N37" s="16">
        <f>D37-D26</f>
        <v>6.849999999999909</v>
      </c>
    </row>
    <row r="38" spans="1:14" ht="15">
      <c r="A38" s="9" t="s">
        <v>121</v>
      </c>
      <c r="B38" s="16"/>
      <c r="C38" s="16"/>
      <c r="D38" s="16"/>
      <c r="E38" s="16">
        <f>1404*1.7*1.2*1.25</f>
        <v>3580.1999999999994</v>
      </c>
      <c r="F38" s="16"/>
      <c r="G38" s="16"/>
      <c r="H38" s="16"/>
      <c r="I38" s="16"/>
      <c r="J38" s="16"/>
      <c r="K38" s="16"/>
      <c r="L38" s="16"/>
      <c r="M38" s="16"/>
      <c r="N38" s="16">
        <f>E38-E26</f>
        <v>-12.300000000000637</v>
      </c>
    </row>
    <row r="39" spans="1:14" ht="15">
      <c r="A39" s="9" t="s">
        <v>122</v>
      </c>
      <c r="B39" s="16"/>
      <c r="C39" s="16"/>
      <c r="D39" s="16"/>
      <c r="E39" s="16"/>
      <c r="F39" s="16">
        <f>1404*1.7*1.32*1.25</f>
        <v>3938.2199999999993</v>
      </c>
      <c r="G39" s="16"/>
      <c r="H39" s="16"/>
      <c r="I39" s="16"/>
      <c r="J39" s="16"/>
      <c r="K39" s="16"/>
      <c r="L39" s="16"/>
      <c r="M39" s="16"/>
      <c r="N39" s="16">
        <f>F39-F26</f>
        <v>3.219999999999345</v>
      </c>
    </row>
    <row r="40" spans="1:14" ht="15">
      <c r="A40" s="9" t="s">
        <v>123</v>
      </c>
      <c r="B40" s="16"/>
      <c r="C40" s="16"/>
      <c r="D40" s="16"/>
      <c r="E40" s="16"/>
      <c r="F40" s="16"/>
      <c r="G40" s="16">
        <f>1404*1.7*1.44*1.25</f>
        <v>4296.239999999999</v>
      </c>
      <c r="H40" s="16"/>
      <c r="I40" s="16"/>
      <c r="J40" s="16"/>
      <c r="K40" s="16"/>
      <c r="L40" s="16"/>
      <c r="M40" s="16"/>
      <c r="N40" s="16">
        <f>G40-G26</f>
        <v>43.73999999999887</v>
      </c>
    </row>
    <row r="41" spans="1:14" ht="15">
      <c r="A41" s="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">
      <c r="A42" s="9" t="s">
        <v>124</v>
      </c>
      <c r="B42" s="16">
        <f>1404*1.55*1.25</f>
        <v>2720.2500000000005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>
        <f>B42-B26</f>
        <v>6.500000000000455</v>
      </c>
    </row>
    <row r="43" spans="1:14" ht="15">
      <c r="A43" s="9" t="s">
        <v>125</v>
      </c>
      <c r="B43" s="16"/>
      <c r="C43" s="16">
        <f>1404*1.55*1.1*1.25</f>
        <v>2992.2750000000005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>
        <f>C43-C26</f>
        <v>9.775000000000546</v>
      </c>
    </row>
    <row r="44" spans="1:14" ht="15">
      <c r="A44" s="9" t="s">
        <v>126</v>
      </c>
      <c r="B44" s="16"/>
      <c r="C44" s="16"/>
      <c r="D44" s="16">
        <f>1404*1.55*1.2*1.25</f>
        <v>3264.3</v>
      </c>
      <c r="E44" s="16"/>
      <c r="F44" s="16"/>
      <c r="G44" s="16"/>
      <c r="H44" s="16"/>
      <c r="I44" s="16"/>
      <c r="J44" s="16"/>
      <c r="K44" s="16"/>
      <c r="L44" s="16"/>
      <c r="M44" s="16"/>
      <c r="N44" s="16">
        <f>D44-D26</f>
        <v>-10.699999999999818</v>
      </c>
    </row>
    <row r="45" spans="1:14" ht="15">
      <c r="A45" s="9" t="s">
        <v>127</v>
      </c>
      <c r="B45" s="16"/>
      <c r="C45" s="16"/>
      <c r="D45" s="16"/>
      <c r="E45" s="16">
        <f>1404*1.55*1.32*1.25</f>
        <v>3590.7300000000005</v>
      </c>
      <c r="F45" s="16"/>
      <c r="G45" s="16"/>
      <c r="H45" s="16"/>
      <c r="I45" s="16"/>
      <c r="J45" s="16"/>
      <c r="K45" s="16"/>
      <c r="L45" s="16"/>
      <c r="M45" s="16"/>
      <c r="N45" s="16">
        <f>E45-E26</f>
        <v>-1.769999999999527</v>
      </c>
    </row>
    <row r="46" spans="1:14" ht="15">
      <c r="A46" s="9" t="s">
        <v>128</v>
      </c>
      <c r="B46" s="16"/>
      <c r="C46" s="16"/>
      <c r="D46" s="16"/>
      <c r="E46" s="16">
        <f>1404*1.55*1.44*1.25</f>
        <v>3917.16</v>
      </c>
      <c r="F46" s="16"/>
      <c r="G46" s="16"/>
      <c r="H46" s="16"/>
      <c r="I46" s="16"/>
      <c r="J46" s="16"/>
      <c r="K46" s="16"/>
      <c r="L46" s="16"/>
      <c r="M46" s="16"/>
      <c r="N46" s="16">
        <f>E46-E26</f>
        <v>324.65999999999985</v>
      </c>
    </row>
  </sheetData>
  <sheetProtection/>
  <mergeCells count="17">
    <mergeCell ref="Q8:Q10"/>
    <mergeCell ref="F9:H9"/>
    <mergeCell ref="I9:K9"/>
    <mergeCell ref="L8:P8"/>
    <mergeCell ref="L9:L10"/>
    <mergeCell ref="M9:M10"/>
    <mergeCell ref="N9:N10"/>
    <mergeCell ref="A7:P7"/>
    <mergeCell ref="B8:B10"/>
    <mergeCell ref="A8:A10"/>
    <mergeCell ref="C8:C10"/>
    <mergeCell ref="O9:O10"/>
    <mergeCell ref="P9:P10"/>
    <mergeCell ref="D9:D10"/>
    <mergeCell ref="E9:E10"/>
    <mergeCell ref="D8:E8"/>
    <mergeCell ref="F8:K8"/>
  </mergeCells>
  <printOptions/>
  <pageMargins left="0.53" right="0.3937007874015748" top="0.4330708661417323" bottom="0.5905511811023623" header="0.31496062992125984" footer="0.3937007874015748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Q20"/>
    </sheetView>
  </sheetViews>
  <sheetFormatPr defaultColWidth="9.140625" defaultRowHeight="15"/>
  <cols>
    <col min="1" max="1" width="9.140625" style="2" customWidth="1"/>
    <col min="2" max="2" width="10.00390625" style="13" customWidth="1"/>
    <col min="3" max="3" width="10.28125" style="8" customWidth="1"/>
    <col min="4" max="5" width="8.7109375" style="13" customWidth="1"/>
    <col min="6" max="6" width="8.421875" style="13" customWidth="1"/>
    <col min="7" max="7" width="8.8515625" style="13" customWidth="1"/>
    <col min="8" max="8" width="8.140625" style="13" customWidth="1"/>
    <col min="9" max="9" width="8.421875" style="13" customWidth="1"/>
    <col min="10" max="12" width="7.7109375" style="13" customWidth="1"/>
    <col min="13" max="13" width="7.8515625" style="13" customWidth="1"/>
    <col min="14" max="14" width="8.140625" style="13" customWidth="1"/>
    <col min="15" max="15" width="5.28125" style="13" customWidth="1"/>
    <col min="16" max="16" width="4.8515625" style="13" customWidth="1"/>
    <col min="17" max="17" width="5.7109375" style="0" customWidth="1"/>
  </cols>
  <sheetData>
    <row r="1" spans="1:2" ht="15">
      <c r="A1" s="2" t="s">
        <v>165</v>
      </c>
      <c r="B1" s="17"/>
    </row>
    <row r="2" spans="1:5" ht="15">
      <c r="A2" s="2" t="s">
        <v>166</v>
      </c>
      <c r="B2" s="17"/>
      <c r="E2" s="1" t="s">
        <v>168</v>
      </c>
    </row>
    <row r="3" spans="1:5" ht="15">
      <c r="A3" s="2" t="s">
        <v>167</v>
      </c>
      <c r="B3" s="17"/>
      <c r="E3" s="1" t="s">
        <v>169</v>
      </c>
    </row>
    <row r="4" spans="1:5" ht="15">
      <c r="A4" s="2" t="s">
        <v>197</v>
      </c>
      <c r="B4" s="17"/>
      <c r="E4" s="1" t="s">
        <v>170</v>
      </c>
    </row>
    <row r="5" spans="2:5" ht="15">
      <c r="B5" s="17"/>
      <c r="E5" s="1" t="s">
        <v>173</v>
      </c>
    </row>
    <row r="6" spans="2:5" ht="15">
      <c r="B6" s="17"/>
      <c r="E6" s="1" t="s">
        <v>172</v>
      </c>
    </row>
    <row r="7" spans="1:19" ht="45.75" customHeight="1">
      <c r="A7" s="77" t="s">
        <v>98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"/>
      <c r="R7" s="1"/>
      <c r="S7" s="1"/>
    </row>
    <row r="8" spans="1:17" s="5" customFormat="1" ht="21.75" customHeight="1">
      <c r="A8" s="65" t="s">
        <v>79</v>
      </c>
      <c r="B8" s="79" t="s">
        <v>9</v>
      </c>
      <c r="C8" s="72" t="s">
        <v>80</v>
      </c>
      <c r="D8" s="79" t="s">
        <v>0</v>
      </c>
      <c r="E8" s="79"/>
      <c r="F8" s="79" t="s">
        <v>69</v>
      </c>
      <c r="G8" s="79"/>
      <c r="H8" s="79"/>
      <c r="I8" s="79"/>
      <c r="J8" s="79"/>
      <c r="K8" s="79"/>
      <c r="L8" s="79" t="s">
        <v>78</v>
      </c>
      <c r="M8" s="79"/>
      <c r="N8" s="79"/>
      <c r="O8" s="79"/>
      <c r="P8" s="79"/>
      <c r="Q8" s="81" t="s">
        <v>100</v>
      </c>
    </row>
    <row r="9" spans="1:17" s="3" customFormat="1" ht="36.75" customHeight="1">
      <c r="A9" s="66"/>
      <c r="B9" s="79"/>
      <c r="C9" s="72"/>
      <c r="D9" s="79" t="s">
        <v>1</v>
      </c>
      <c r="E9" s="79" t="s">
        <v>72</v>
      </c>
      <c r="F9" s="80" t="s">
        <v>71</v>
      </c>
      <c r="G9" s="79"/>
      <c r="H9" s="79"/>
      <c r="I9" s="80" t="s">
        <v>70</v>
      </c>
      <c r="J9" s="79"/>
      <c r="K9" s="79"/>
      <c r="L9" s="79" t="s">
        <v>74</v>
      </c>
      <c r="M9" s="79" t="s">
        <v>73</v>
      </c>
      <c r="N9" s="79" t="s">
        <v>75</v>
      </c>
      <c r="O9" s="79" t="s">
        <v>76</v>
      </c>
      <c r="P9" s="80" t="s">
        <v>77</v>
      </c>
      <c r="Q9" s="82"/>
    </row>
    <row r="10" spans="1:17" s="5" customFormat="1" ht="17.25" customHeight="1">
      <c r="A10" s="66"/>
      <c r="B10" s="79"/>
      <c r="C10" s="72"/>
      <c r="D10" s="79"/>
      <c r="E10" s="79"/>
      <c r="F10" s="14" t="s">
        <v>3</v>
      </c>
      <c r="G10" s="14" t="s">
        <v>4</v>
      </c>
      <c r="H10" s="14" t="s">
        <v>5</v>
      </c>
      <c r="I10" s="14" t="s">
        <v>3</v>
      </c>
      <c r="J10" s="14" t="s">
        <v>4</v>
      </c>
      <c r="K10" s="14" t="s">
        <v>5</v>
      </c>
      <c r="L10" s="79"/>
      <c r="M10" s="79"/>
      <c r="N10" s="79"/>
      <c r="O10" s="79"/>
      <c r="P10" s="79"/>
      <c r="Q10" s="82"/>
    </row>
    <row r="11" spans="1:17" ht="15">
      <c r="A11" s="9" t="s">
        <v>184</v>
      </c>
      <c r="B11" s="16">
        <f>1601*C11</f>
        <v>3402.125</v>
      </c>
      <c r="C11" s="11">
        <f>D11*L11*Q11</f>
        <v>2.125</v>
      </c>
      <c r="D11" s="15">
        <v>1.7</v>
      </c>
      <c r="E11" s="15"/>
      <c r="F11" s="15"/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15"/>
      <c r="Q11" s="21">
        <v>1.25</v>
      </c>
    </row>
    <row r="12" spans="1:17" ht="15">
      <c r="A12" s="9" t="s">
        <v>185</v>
      </c>
      <c r="B12" s="16">
        <f aca="true" t="shared" si="0" ref="B12:B20">1601*C12</f>
        <v>3742.3375000000005</v>
      </c>
      <c r="C12" s="11">
        <f>D12*M12*Q12</f>
        <v>2.3375000000000004</v>
      </c>
      <c r="D12" s="15">
        <v>1.7</v>
      </c>
      <c r="E12" s="15"/>
      <c r="F12" s="15"/>
      <c r="G12" s="15"/>
      <c r="H12" s="15"/>
      <c r="I12" s="15"/>
      <c r="J12" s="15"/>
      <c r="K12" s="15"/>
      <c r="L12" s="15"/>
      <c r="M12" s="15">
        <v>1.1</v>
      </c>
      <c r="N12" s="15"/>
      <c r="O12" s="15"/>
      <c r="P12" s="15"/>
      <c r="Q12" s="21">
        <v>1.25</v>
      </c>
    </row>
    <row r="13" spans="1:17" ht="15">
      <c r="A13" s="9" t="s">
        <v>186</v>
      </c>
      <c r="B13" s="16">
        <f t="shared" si="0"/>
        <v>4082.5499999999997</v>
      </c>
      <c r="C13" s="11">
        <f>D13*N13*Q13</f>
        <v>2.55</v>
      </c>
      <c r="D13" s="15">
        <v>1.7</v>
      </c>
      <c r="E13" s="15"/>
      <c r="F13" s="15"/>
      <c r="G13" s="15"/>
      <c r="H13" s="15"/>
      <c r="I13" s="15"/>
      <c r="J13" s="15"/>
      <c r="K13" s="15"/>
      <c r="L13" s="15"/>
      <c r="M13" s="15"/>
      <c r="N13" s="15">
        <v>1.2</v>
      </c>
      <c r="O13" s="15"/>
      <c r="P13" s="15"/>
      <c r="Q13" s="21">
        <v>1.25</v>
      </c>
    </row>
    <row r="14" spans="1:17" ht="15">
      <c r="A14" s="9" t="s">
        <v>187</v>
      </c>
      <c r="B14" s="16">
        <f t="shared" si="0"/>
        <v>4490.805</v>
      </c>
      <c r="C14" s="11">
        <f>D14*O14*Q14</f>
        <v>2.805</v>
      </c>
      <c r="D14" s="15">
        <v>1.7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1.32</v>
      </c>
      <c r="P14" s="15"/>
      <c r="Q14" s="21">
        <v>1.25</v>
      </c>
    </row>
    <row r="15" spans="1:17" ht="15">
      <c r="A15" s="9" t="s">
        <v>187</v>
      </c>
      <c r="B15" s="16">
        <f t="shared" si="0"/>
        <v>4490.805</v>
      </c>
      <c r="C15" s="11">
        <f>D15*P15*Q15</f>
        <v>2.805</v>
      </c>
      <c r="D15" s="15">
        <v>1.7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v>1.32</v>
      </c>
      <c r="Q15" s="21">
        <v>1.25</v>
      </c>
    </row>
    <row r="16" spans="1:17" ht="15">
      <c r="A16" s="9" t="s">
        <v>188</v>
      </c>
      <c r="B16" s="16">
        <f t="shared" si="0"/>
        <v>3101.9375</v>
      </c>
      <c r="C16" s="11">
        <f>E16*L16*Q16</f>
        <v>1.9375</v>
      </c>
      <c r="D16" s="15"/>
      <c r="E16" s="15">
        <v>1.55</v>
      </c>
      <c r="F16" s="15"/>
      <c r="G16" s="15"/>
      <c r="H16" s="15"/>
      <c r="I16" s="15"/>
      <c r="J16" s="15"/>
      <c r="K16" s="15"/>
      <c r="L16" s="15">
        <v>1</v>
      </c>
      <c r="M16" s="15"/>
      <c r="N16" s="15"/>
      <c r="O16" s="15"/>
      <c r="P16" s="15"/>
      <c r="Q16" s="21">
        <v>1.25</v>
      </c>
    </row>
    <row r="17" spans="1:17" ht="15">
      <c r="A17" s="9" t="s">
        <v>189</v>
      </c>
      <c r="B17" s="16">
        <f t="shared" si="0"/>
        <v>3412.131250000001</v>
      </c>
      <c r="C17" s="11">
        <f>E17*M17*Q17</f>
        <v>2.1312500000000005</v>
      </c>
      <c r="D17" s="15"/>
      <c r="E17" s="15">
        <v>1.55</v>
      </c>
      <c r="F17" s="15"/>
      <c r="G17" s="15"/>
      <c r="H17" s="15"/>
      <c r="I17" s="15"/>
      <c r="J17" s="15"/>
      <c r="K17" s="15"/>
      <c r="L17" s="15"/>
      <c r="M17" s="15">
        <v>1.1</v>
      </c>
      <c r="N17" s="15"/>
      <c r="O17" s="15"/>
      <c r="P17" s="15"/>
      <c r="Q17" s="21">
        <v>1.25</v>
      </c>
    </row>
    <row r="18" spans="1:17" ht="15">
      <c r="A18" s="9" t="s">
        <v>190</v>
      </c>
      <c r="B18" s="16">
        <f t="shared" si="0"/>
        <v>3722.3249999999994</v>
      </c>
      <c r="C18" s="11">
        <f>E18*N18*Q18</f>
        <v>2.3249999999999997</v>
      </c>
      <c r="D18" s="15"/>
      <c r="E18" s="15">
        <v>1.55</v>
      </c>
      <c r="F18" s="15"/>
      <c r="G18" s="15"/>
      <c r="H18" s="15"/>
      <c r="I18" s="15"/>
      <c r="J18" s="15"/>
      <c r="K18" s="15"/>
      <c r="L18" s="15"/>
      <c r="M18" s="15"/>
      <c r="N18" s="15">
        <v>1.2</v>
      </c>
      <c r="O18" s="15"/>
      <c r="P18" s="15"/>
      <c r="Q18" s="21">
        <v>1.25</v>
      </c>
    </row>
    <row r="19" spans="1:17" ht="15">
      <c r="A19" s="9" t="s">
        <v>191</v>
      </c>
      <c r="B19" s="16">
        <f t="shared" si="0"/>
        <v>4094.5575000000003</v>
      </c>
      <c r="C19" s="11">
        <f>E19*O19*Q19</f>
        <v>2.5575</v>
      </c>
      <c r="D19" s="15"/>
      <c r="E19" s="15">
        <v>1.55</v>
      </c>
      <c r="F19" s="15"/>
      <c r="G19" s="15"/>
      <c r="H19" s="15"/>
      <c r="I19" s="15"/>
      <c r="J19" s="15"/>
      <c r="K19" s="15"/>
      <c r="L19" s="15"/>
      <c r="M19" s="15"/>
      <c r="N19" s="15"/>
      <c r="O19" s="15">
        <v>1.32</v>
      </c>
      <c r="P19" s="15"/>
      <c r="Q19" s="21">
        <v>1.25</v>
      </c>
    </row>
    <row r="20" spans="1:17" ht="15">
      <c r="A20" s="9" t="s">
        <v>191</v>
      </c>
      <c r="B20" s="16">
        <f t="shared" si="0"/>
        <v>4094.5575000000003</v>
      </c>
      <c r="C20" s="11">
        <f>E20*P20*Q20</f>
        <v>2.5575</v>
      </c>
      <c r="D20" s="15"/>
      <c r="E20" s="15">
        <v>1.55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v>1.32</v>
      </c>
      <c r="Q20" s="21">
        <v>1.25</v>
      </c>
    </row>
    <row r="21" ht="15.75" thickBot="1">
      <c r="B21" s="27"/>
    </row>
    <row r="22" spans="1:14" ht="15.75" thickBot="1">
      <c r="A22" s="38" t="s">
        <v>103</v>
      </c>
      <c r="B22" s="40">
        <v>7</v>
      </c>
      <c r="C22" s="40">
        <v>8</v>
      </c>
      <c r="D22" s="40">
        <v>9</v>
      </c>
      <c r="E22" s="40">
        <v>10</v>
      </c>
      <c r="F22" s="40">
        <v>11</v>
      </c>
      <c r="G22" s="40">
        <v>12</v>
      </c>
      <c r="H22" s="40">
        <v>13</v>
      </c>
      <c r="I22" s="40">
        <v>14</v>
      </c>
      <c r="J22" s="40">
        <v>15</v>
      </c>
      <c r="K22" s="40">
        <v>16</v>
      </c>
      <c r="L22" s="40">
        <v>17</v>
      </c>
      <c r="M22" s="41">
        <v>18</v>
      </c>
      <c r="N22" s="42" t="s">
        <v>108</v>
      </c>
    </row>
    <row r="23" spans="1:14" ht="15">
      <c r="A23" s="33"/>
      <c r="B23" s="34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43"/>
    </row>
    <row r="24" spans="1:14" ht="15">
      <c r="A24" s="28" t="s">
        <v>104</v>
      </c>
      <c r="B24" s="16">
        <v>2171</v>
      </c>
      <c r="C24" s="16">
        <v>2386</v>
      </c>
      <c r="D24" s="16">
        <v>2620</v>
      </c>
      <c r="E24" s="16">
        <v>2874</v>
      </c>
      <c r="F24" s="16">
        <v>3148</v>
      </c>
      <c r="G24" s="16">
        <v>3402</v>
      </c>
      <c r="H24" s="16">
        <v>3676</v>
      </c>
      <c r="I24" s="16">
        <v>3950</v>
      </c>
      <c r="J24" s="16">
        <v>4263</v>
      </c>
      <c r="K24" s="16">
        <v>4576</v>
      </c>
      <c r="L24" s="16">
        <v>4929</v>
      </c>
      <c r="M24" s="39">
        <v>6319</v>
      </c>
      <c r="N24" s="43"/>
    </row>
    <row r="25" spans="1:14" ht="15">
      <c r="A25" s="28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29"/>
      <c r="N25" s="43"/>
    </row>
    <row r="26" spans="1:14" ht="15">
      <c r="A26" s="48" t="s">
        <v>105</v>
      </c>
      <c r="B26" s="49">
        <f>B24*1.25</f>
        <v>2713.75</v>
      </c>
      <c r="C26" s="49">
        <f aca="true" t="shared" si="1" ref="C26:M26">C24*1.25</f>
        <v>2982.5</v>
      </c>
      <c r="D26" s="49">
        <f t="shared" si="1"/>
        <v>3275</v>
      </c>
      <c r="E26" s="49">
        <f t="shared" si="1"/>
        <v>3592.5</v>
      </c>
      <c r="F26" s="49">
        <f t="shared" si="1"/>
        <v>3935</v>
      </c>
      <c r="G26" s="49">
        <f t="shared" si="1"/>
        <v>4252.5</v>
      </c>
      <c r="H26" s="49">
        <f t="shared" si="1"/>
        <v>4595</v>
      </c>
      <c r="I26" s="49">
        <f t="shared" si="1"/>
        <v>4937.5</v>
      </c>
      <c r="J26" s="49">
        <f t="shared" si="1"/>
        <v>5328.75</v>
      </c>
      <c r="K26" s="49">
        <f t="shared" si="1"/>
        <v>5720</v>
      </c>
      <c r="L26" s="49">
        <f t="shared" si="1"/>
        <v>6161.25</v>
      </c>
      <c r="M26" s="50">
        <f t="shared" si="1"/>
        <v>7898.75</v>
      </c>
      <c r="N26" s="43"/>
    </row>
    <row r="27" spans="1:14" ht="15">
      <c r="A27" s="9" t="s">
        <v>144</v>
      </c>
      <c r="B27" s="12"/>
      <c r="C27" s="10"/>
      <c r="D27" s="10"/>
      <c r="E27" s="10"/>
      <c r="F27" s="10">
        <f>1404*1.55*1.44*1.25</f>
        <v>3917.16</v>
      </c>
      <c r="G27" s="10"/>
      <c r="H27" s="10"/>
      <c r="I27" s="10"/>
      <c r="J27" s="10"/>
      <c r="K27" s="10"/>
      <c r="L27" s="10"/>
      <c r="M27" s="10"/>
      <c r="N27" s="16">
        <f>F27-F26</f>
        <v>-17.840000000000146</v>
      </c>
    </row>
    <row r="28" spans="1:14" ht="15">
      <c r="A28" s="9" t="s">
        <v>143</v>
      </c>
      <c r="B28" s="12"/>
      <c r="C28" s="10"/>
      <c r="D28" s="10"/>
      <c r="E28" s="10"/>
      <c r="F28" s="10"/>
      <c r="G28" s="10">
        <f>1404*1.55*1.56*1.25</f>
        <v>4243.590000000001</v>
      </c>
      <c r="H28" s="10"/>
      <c r="I28" s="10"/>
      <c r="J28" s="10"/>
      <c r="K28" s="10"/>
      <c r="L28" s="10"/>
      <c r="M28" s="10"/>
      <c r="N28" s="16">
        <f>G28-G26</f>
        <v>-8.909999999998945</v>
      </c>
    </row>
    <row r="29" spans="1:14" ht="15">
      <c r="A29" s="9" t="s">
        <v>142</v>
      </c>
      <c r="B29" s="12"/>
      <c r="C29" s="10"/>
      <c r="D29" s="10"/>
      <c r="E29" s="10"/>
      <c r="F29" s="10"/>
      <c r="G29" s="10"/>
      <c r="H29" s="10">
        <f>1404*1.55*1.69*1.25</f>
        <v>4597.2225</v>
      </c>
      <c r="I29" s="10"/>
      <c r="J29" s="10"/>
      <c r="K29" s="10"/>
      <c r="L29" s="10"/>
      <c r="M29" s="10"/>
      <c r="N29" s="16">
        <f>H29-H26</f>
        <v>2.2224999999998545</v>
      </c>
    </row>
    <row r="30" spans="1:14" ht="15">
      <c r="A30" s="9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6"/>
    </row>
    <row r="31" spans="1:14" ht="15">
      <c r="A31" s="9" t="s">
        <v>130</v>
      </c>
      <c r="B31" s="16"/>
      <c r="C31" s="16"/>
      <c r="D31" s="16"/>
      <c r="E31" s="16"/>
      <c r="F31" s="16">
        <f>1404*1.7*1.32*1.25</f>
        <v>3938.2199999999993</v>
      </c>
      <c r="G31" s="16"/>
      <c r="H31" s="16"/>
      <c r="I31" s="16"/>
      <c r="J31" s="16"/>
      <c r="K31" s="16"/>
      <c r="L31" s="16"/>
      <c r="M31" s="16"/>
      <c r="N31" s="16">
        <f>F31-F26</f>
        <v>3.219999999999345</v>
      </c>
    </row>
    <row r="32" spans="1:14" ht="15">
      <c r="A32" s="9" t="s">
        <v>129</v>
      </c>
      <c r="B32" s="16"/>
      <c r="C32" s="16"/>
      <c r="D32" s="16"/>
      <c r="E32" s="16"/>
      <c r="F32" s="16"/>
      <c r="G32" s="16">
        <f>1404*1.7*1.44*1.25</f>
        <v>4296.239999999999</v>
      </c>
      <c r="H32" s="16"/>
      <c r="I32" s="16"/>
      <c r="J32" s="16"/>
      <c r="K32" s="16"/>
      <c r="L32" s="16"/>
      <c r="M32" s="16"/>
      <c r="N32" s="16">
        <f>G32-G26</f>
        <v>43.73999999999887</v>
      </c>
    </row>
    <row r="33" spans="1:14" ht="15">
      <c r="A33" s="9" t="s">
        <v>141</v>
      </c>
      <c r="B33" s="16"/>
      <c r="C33" s="16"/>
      <c r="D33" s="16"/>
      <c r="E33" s="16"/>
      <c r="F33" s="16"/>
      <c r="G33" s="16"/>
      <c r="H33" s="16">
        <f>1404*1.7*1.56*1.25</f>
        <v>4654.26</v>
      </c>
      <c r="I33" s="16"/>
      <c r="J33" s="16"/>
      <c r="K33" s="16"/>
      <c r="L33" s="16"/>
      <c r="M33" s="16"/>
      <c r="N33" s="16">
        <f>H33-H26</f>
        <v>59.26000000000022</v>
      </c>
    </row>
    <row r="34" spans="1:14" ht="15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9" t="s">
        <v>131</v>
      </c>
      <c r="B35" s="16"/>
      <c r="C35" s="16">
        <f>1404*1.7*1*1.25</f>
        <v>2983.4999999999995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>
        <f>C35-C26</f>
        <v>0.9999999999995453</v>
      </c>
    </row>
    <row r="36" spans="1:14" ht="15">
      <c r="A36" s="9" t="s">
        <v>132</v>
      </c>
      <c r="B36" s="16"/>
      <c r="C36" s="16"/>
      <c r="D36" s="16">
        <f>1404*1.7*1.1*1.25</f>
        <v>3281.85</v>
      </c>
      <c r="E36" s="16"/>
      <c r="F36" s="16"/>
      <c r="G36" s="16"/>
      <c r="H36" s="16"/>
      <c r="I36" s="16"/>
      <c r="J36" s="16"/>
      <c r="K36" s="16"/>
      <c r="L36" s="16"/>
      <c r="M36" s="16"/>
      <c r="N36" s="16">
        <f>D36-D26</f>
        <v>6.849999999999909</v>
      </c>
    </row>
    <row r="37" spans="1:14" ht="15">
      <c r="A37" s="9" t="s">
        <v>133</v>
      </c>
      <c r="B37" s="16"/>
      <c r="C37" s="16"/>
      <c r="D37" s="16"/>
      <c r="E37" s="16">
        <f>1404*1.7*1.2*1.25</f>
        <v>3580.1999999999994</v>
      </c>
      <c r="F37" s="16"/>
      <c r="G37" s="16"/>
      <c r="H37" s="16"/>
      <c r="I37" s="16"/>
      <c r="J37" s="16"/>
      <c r="K37" s="16"/>
      <c r="L37" s="16"/>
      <c r="M37" s="16"/>
      <c r="N37" s="16">
        <f>E37-E26</f>
        <v>-12.300000000000637</v>
      </c>
    </row>
    <row r="38" spans="1:14" ht="15">
      <c r="A38" s="9" t="s">
        <v>134</v>
      </c>
      <c r="B38" s="16"/>
      <c r="C38" s="16"/>
      <c r="D38" s="16"/>
      <c r="E38" s="16"/>
      <c r="F38" s="16">
        <f>1404*1.32*1.25*1.7</f>
        <v>3938.2200000000007</v>
      </c>
      <c r="G38" s="16"/>
      <c r="H38" s="16"/>
      <c r="I38" s="16"/>
      <c r="J38" s="16"/>
      <c r="K38" s="16"/>
      <c r="L38" s="16"/>
      <c r="M38" s="16"/>
      <c r="N38" s="16">
        <f>F38-F26</f>
        <v>3.2200000000007094</v>
      </c>
    </row>
    <row r="39" spans="1:14" ht="15">
      <c r="A39" s="9" t="s">
        <v>135</v>
      </c>
      <c r="B39" s="16"/>
      <c r="C39" s="16"/>
      <c r="D39" s="16"/>
      <c r="E39" s="16"/>
      <c r="F39" s="16">
        <f>1404*1.7*1.44*1.25</f>
        <v>4296.239999999999</v>
      </c>
      <c r="G39" s="16"/>
      <c r="H39" s="16"/>
      <c r="I39" s="16"/>
      <c r="J39" s="16"/>
      <c r="K39" s="16"/>
      <c r="L39" s="16"/>
      <c r="M39" s="16"/>
      <c r="N39" s="16">
        <f>F39-F26</f>
        <v>361.2399999999989</v>
      </c>
    </row>
    <row r="40" spans="1:14" ht="15">
      <c r="A40" s="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5">
      <c r="A41" s="9" t="s">
        <v>136</v>
      </c>
      <c r="B41" s="16">
        <f>1404*1.55*1*1.25</f>
        <v>2720.2500000000005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>
        <f>B41-B26</f>
        <v>6.500000000000455</v>
      </c>
    </row>
    <row r="42" spans="1:14" ht="15">
      <c r="A42" s="9" t="s">
        <v>137</v>
      </c>
      <c r="B42" s="16"/>
      <c r="C42" s="16">
        <f>1404*1.55*1.1*1.25</f>
        <v>2992.2750000000005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>
        <f>C42-C26</f>
        <v>9.775000000000546</v>
      </c>
    </row>
    <row r="43" spans="1:14" ht="15">
      <c r="A43" s="9" t="s">
        <v>138</v>
      </c>
      <c r="B43" s="16"/>
      <c r="C43" s="16"/>
      <c r="D43" s="16">
        <f>1404*1.55*1.2*1.25</f>
        <v>3264.3</v>
      </c>
      <c r="E43" s="16"/>
      <c r="F43" s="16"/>
      <c r="G43" s="16"/>
      <c r="H43" s="16"/>
      <c r="I43" s="16"/>
      <c r="J43" s="16"/>
      <c r="K43" s="16"/>
      <c r="L43" s="16"/>
      <c r="M43" s="16"/>
      <c r="N43" s="16">
        <f>D43-D26</f>
        <v>-10.699999999999818</v>
      </c>
    </row>
    <row r="44" spans="1:14" ht="15">
      <c r="A44" s="9" t="s">
        <v>139</v>
      </c>
      <c r="B44" s="16"/>
      <c r="C44" s="16"/>
      <c r="D44" s="16"/>
      <c r="E44" s="16">
        <f>1404*1.55*1.32*1.25</f>
        <v>3590.7300000000005</v>
      </c>
      <c r="F44" s="16"/>
      <c r="G44" s="16"/>
      <c r="H44" s="16"/>
      <c r="I44" s="16"/>
      <c r="J44" s="16"/>
      <c r="K44" s="16"/>
      <c r="L44" s="16"/>
      <c r="M44" s="16"/>
      <c r="N44" s="16">
        <f>E44-E26</f>
        <v>-1.769999999999527</v>
      </c>
    </row>
    <row r="45" spans="1:14" ht="15">
      <c r="A45" s="9" t="s">
        <v>140</v>
      </c>
      <c r="B45" s="16"/>
      <c r="C45" s="16"/>
      <c r="D45" s="16"/>
      <c r="E45" s="16">
        <f>1404*1.55*1.44*1.25</f>
        <v>3917.16</v>
      </c>
      <c r="F45" s="16"/>
      <c r="G45" s="16"/>
      <c r="H45" s="16"/>
      <c r="I45" s="16"/>
      <c r="J45" s="16"/>
      <c r="K45" s="16"/>
      <c r="L45" s="16"/>
      <c r="M45" s="16"/>
      <c r="N45" s="16">
        <f>E45-E26</f>
        <v>324.65999999999985</v>
      </c>
    </row>
  </sheetData>
  <sheetProtection/>
  <mergeCells count="17">
    <mergeCell ref="Q8:Q10"/>
    <mergeCell ref="A7:P7"/>
    <mergeCell ref="A8:A10"/>
    <mergeCell ref="B8:B10"/>
    <mergeCell ref="C8:C10"/>
    <mergeCell ref="D8:E8"/>
    <mergeCell ref="F8:K8"/>
    <mergeCell ref="L8:P8"/>
    <mergeCell ref="D9:D10"/>
    <mergeCell ref="E9:E10"/>
    <mergeCell ref="P9:P10"/>
    <mergeCell ref="F9:H9"/>
    <mergeCell ref="I9:K9"/>
    <mergeCell ref="L9:L10"/>
    <mergeCell ref="M9:M10"/>
    <mergeCell ref="N9:N10"/>
    <mergeCell ref="O9:O10"/>
  </mergeCells>
  <printOptions/>
  <pageMargins left="0.47" right="0.31496062992125984" top="0.35433070866141736" bottom="0.472440944881889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Q16"/>
    </sheetView>
  </sheetViews>
  <sheetFormatPr defaultColWidth="9.140625" defaultRowHeight="15"/>
  <cols>
    <col min="1" max="1" width="14.28125" style="2" customWidth="1"/>
    <col min="2" max="2" width="10.00390625" style="17" customWidth="1"/>
    <col min="3" max="3" width="8.00390625" style="8" customWidth="1"/>
    <col min="4" max="4" width="7.7109375" style="13" customWidth="1"/>
    <col min="5" max="5" width="8.7109375" style="13" customWidth="1"/>
    <col min="6" max="6" width="8.421875" style="13" customWidth="1"/>
    <col min="7" max="7" width="7.7109375" style="13" customWidth="1"/>
    <col min="8" max="8" width="8.140625" style="13" customWidth="1"/>
    <col min="9" max="9" width="7.8515625" style="13" customWidth="1"/>
    <col min="10" max="10" width="8.421875" style="13" customWidth="1"/>
    <col min="11" max="11" width="7.7109375" style="13" customWidth="1"/>
    <col min="12" max="12" width="7.28125" style="13" customWidth="1"/>
    <col min="13" max="13" width="7.7109375" style="13" customWidth="1"/>
    <col min="14" max="14" width="4.7109375" style="13" customWidth="1"/>
    <col min="15" max="15" width="4.421875" style="13" customWidth="1"/>
    <col min="16" max="16" width="5.140625" style="13" customWidth="1"/>
    <col min="17" max="17" width="6.28125" style="0" customWidth="1"/>
  </cols>
  <sheetData>
    <row r="1" ht="15">
      <c r="A1" s="2" t="s">
        <v>165</v>
      </c>
    </row>
    <row r="2" spans="1:5" ht="15">
      <c r="A2" s="2" t="s">
        <v>166</v>
      </c>
      <c r="E2" s="1" t="s">
        <v>168</v>
      </c>
    </row>
    <row r="3" spans="1:5" ht="15">
      <c r="A3" s="2" t="s">
        <v>167</v>
      </c>
      <c r="E3" s="1" t="s">
        <v>169</v>
      </c>
    </row>
    <row r="4" spans="1:5" ht="15">
      <c r="A4" s="2" t="s">
        <v>196</v>
      </c>
      <c r="E4" s="1" t="s">
        <v>170</v>
      </c>
    </row>
    <row r="5" ht="15">
      <c r="E5" s="1" t="s">
        <v>173</v>
      </c>
    </row>
    <row r="6" ht="15">
      <c r="E6" s="1" t="s">
        <v>172</v>
      </c>
    </row>
    <row r="7" spans="1:18" ht="61.5" customHeight="1">
      <c r="A7" s="83" t="s">
        <v>101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1"/>
      <c r="R7" s="1"/>
    </row>
    <row r="8" spans="1:17" s="5" customFormat="1" ht="21.75" customHeight="1">
      <c r="A8" s="65" t="s">
        <v>79</v>
      </c>
      <c r="B8" s="78" t="s">
        <v>9</v>
      </c>
      <c r="C8" s="72" t="s">
        <v>80</v>
      </c>
      <c r="D8" s="79" t="s">
        <v>0</v>
      </c>
      <c r="E8" s="79"/>
      <c r="F8" s="79" t="s">
        <v>69</v>
      </c>
      <c r="G8" s="79"/>
      <c r="H8" s="79"/>
      <c r="I8" s="79"/>
      <c r="J8" s="79"/>
      <c r="K8" s="79"/>
      <c r="L8" s="79" t="s">
        <v>78</v>
      </c>
      <c r="M8" s="79"/>
      <c r="N8" s="79"/>
      <c r="O8" s="79"/>
      <c r="P8" s="79"/>
      <c r="Q8" s="81" t="s">
        <v>100</v>
      </c>
    </row>
    <row r="9" spans="1:17" s="3" customFormat="1" ht="36.75" customHeight="1">
      <c r="A9" s="66"/>
      <c r="B9" s="78"/>
      <c r="C9" s="72"/>
      <c r="D9" s="79" t="s">
        <v>1</v>
      </c>
      <c r="E9" s="79" t="s">
        <v>72</v>
      </c>
      <c r="F9" s="80" t="s">
        <v>71</v>
      </c>
      <c r="G9" s="79"/>
      <c r="H9" s="79"/>
      <c r="I9" s="80" t="s">
        <v>70</v>
      </c>
      <c r="J9" s="79"/>
      <c r="K9" s="79"/>
      <c r="L9" s="79" t="s">
        <v>74</v>
      </c>
      <c r="M9" s="79" t="s">
        <v>73</v>
      </c>
      <c r="N9" s="79" t="s">
        <v>75</v>
      </c>
      <c r="O9" s="79" t="s">
        <v>76</v>
      </c>
      <c r="P9" s="80" t="s">
        <v>77</v>
      </c>
      <c r="Q9" s="82"/>
    </row>
    <row r="10" spans="1:17" s="5" customFormat="1" ht="17.25" customHeight="1">
      <c r="A10" s="66"/>
      <c r="B10" s="78"/>
      <c r="C10" s="72"/>
      <c r="D10" s="79"/>
      <c r="E10" s="79"/>
      <c r="F10" s="14" t="s">
        <v>3</v>
      </c>
      <c r="G10" s="14" t="s">
        <v>4</v>
      </c>
      <c r="H10" s="14" t="s">
        <v>5</v>
      </c>
      <c r="I10" s="14" t="s">
        <v>3</v>
      </c>
      <c r="J10" s="14" t="s">
        <v>4</v>
      </c>
      <c r="K10" s="14" t="s">
        <v>5</v>
      </c>
      <c r="L10" s="79"/>
      <c r="M10" s="79"/>
      <c r="N10" s="79"/>
      <c r="O10" s="79"/>
      <c r="P10" s="79"/>
      <c r="Q10" s="82"/>
    </row>
    <row r="11" spans="1:17" ht="27.75" customHeight="1">
      <c r="A11" s="9" t="s">
        <v>81</v>
      </c>
      <c r="B11" s="23">
        <f aca="true" t="shared" si="0" ref="B11:B16">1601*C11</f>
        <v>5647.527499999999</v>
      </c>
      <c r="C11" s="24">
        <f>D11*F11*L11*Q11</f>
        <v>3.5274999999999994</v>
      </c>
      <c r="D11" s="25">
        <v>1.7</v>
      </c>
      <c r="E11" s="25"/>
      <c r="F11" s="25">
        <v>1.66</v>
      </c>
      <c r="G11" s="25"/>
      <c r="H11" s="25"/>
      <c r="I11" s="25"/>
      <c r="J11" s="25"/>
      <c r="K11" s="25"/>
      <c r="L11" s="25">
        <v>1</v>
      </c>
      <c r="M11" s="25"/>
      <c r="N11" s="25"/>
      <c r="O11" s="25"/>
      <c r="P11" s="25"/>
      <c r="Q11" s="26">
        <v>1.25</v>
      </c>
    </row>
    <row r="12" spans="1:17" ht="27.75" customHeight="1">
      <c r="A12" s="9" t="s">
        <v>82</v>
      </c>
      <c r="B12" s="23">
        <f t="shared" si="0"/>
        <v>5307.3150000000005</v>
      </c>
      <c r="C12" s="24">
        <f>D12*G12*L12*Q12</f>
        <v>3.3150000000000004</v>
      </c>
      <c r="D12" s="25">
        <v>1.7</v>
      </c>
      <c r="E12" s="25"/>
      <c r="F12" s="25"/>
      <c r="G12" s="25">
        <v>1.56</v>
      </c>
      <c r="H12" s="25"/>
      <c r="I12" s="25"/>
      <c r="J12" s="25"/>
      <c r="K12" s="25"/>
      <c r="L12" s="25">
        <v>1</v>
      </c>
      <c r="M12" s="25"/>
      <c r="N12" s="25"/>
      <c r="O12" s="25"/>
      <c r="P12" s="25"/>
      <c r="Q12" s="26">
        <v>1.25</v>
      </c>
    </row>
    <row r="13" spans="1:17" ht="27.75" customHeight="1">
      <c r="A13" s="9" t="s">
        <v>83</v>
      </c>
      <c r="B13" s="23">
        <f t="shared" si="0"/>
        <v>4899.06</v>
      </c>
      <c r="C13" s="24">
        <f>D13*H13*L13*Q13</f>
        <v>3.06</v>
      </c>
      <c r="D13" s="25">
        <v>1.7</v>
      </c>
      <c r="E13" s="25"/>
      <c r="F13" s="25"/>
      <c r="G13" s="25"/>
      <c r="H13" s="25">
        <v>1.44</v>
      </c>
      <c r="I13" s="25"/>
      <c r="J13" s="25"/>
      <c r="K13" s="25"/>
      <c r="L13" s="25">
        <v>1</v>
      </c>
      <c r="M13" s="25"/>
      <c r="N13" s="25"/>
      <c r="O13" s="25"/>
      <c r="P13" s="25"/>
      <c r="Q13" s="26">
        <v>1.25</v>
      </c>
    </row>
    <row r="14" spans="1:17" ht="27.75" customHeight="1">
      <c r="A14" s="9" t="s">
        <v>84</v>
      </c>
      <c r="B14" s="23">
        <f t="shared" si="0"/>
        <v>5614.506875000001</v>
      </c>
      <c r="C14" s="24">
        <f>E14*I14*L14*Q14</f>
        <v>3.5068750000000004</v>
      </c>
      <c r="D14" s="25"/>
      <c r="E14" s="25">
        <v>1.55</v>
      </c>
      <c r="F14" s="25"/>
      <c r="G14" s="25"/>
      <c r="H14" s="25"/>
      <c r="I14" s="25">
        <v>1.81</v>
      </c>
      <c r="J14" s="25"/>
      <c r="K14" s="25"/>
      <c r="L14" s="25">
        <v>1</v>
      </c>
      <c r="M14" s="25"/>
      <c r="N14" s="25"/>
      <c r="O14" s="25"/>
      <c r="P14" s="25"/>
      <c r="Q14" s="26">
        <v>1.25</v>
      </c>
    </row>
    <row r="15" spans="1:17" ht="27.75" customHeight="1">
      <c r="A15" s="9" t="s">
        <v>85</v>
      </c>
      <c r="B15" s="23">
        <f t="shared" si="0"/>
        <v>5242.274375</v>
      </c>
      <c r="C15" s="24">
        <f>E15*J15*L15*Q15</f>
        <v>3.274375</v>
      </c>
      <c r="D15" s="25"/>
      <c r="E15" s="25">
        <v>1.55</v>
      </c>
      <c r="F15" s="25"/>
      <c r="G15" s="25"/>
      <c r="H15" s="25"/>
      <c r="I15" s="25"/>
      <c r="J15" s="25">
        <v>1.69</v>
      </c>
      <c r="K15" s="25"/>
      <c r="L15" s="25">
        <v>1</v>
      </c>
      <c r="M15" s="25"/>
      <c r="N15" s="25"/>
      <c r="O15" s="25"/>
      <c r="P15" s="25"/>
      <c r="Q15" s="26">
        <v>1.25</v>
      </c>
    </row>
    <row r="16" spans="1:17" ht="27.75" customHeight="1">
      <c r="A16" s="9" t="s">
        <v>86</v>
      </c>
      <c r="B16" s="23">
        <f t="shared" si="0"/>
        <v>4839.0225</v>
      </c>
      <c r="C16" s="24">
        <f>E16*K16*L16*Q16</f>
        <v>3.0225</v>
      </c>
      <c r="D16" s="25"/>
      <c r="E16" s="25">
        <v>1.55</v>
      </c>
      <c r="F16" s="25"/>
      <c r="G16" s="25"/>
      <c r="H16" s="25"/>
      <c r="I16" s="25"/>
      <c r="J16" s="25"/>
      <c r="K16" s="25">
        <v>1.56</v>
      </c>
      <c r="L16" s="25">
        <v>1</v>
      </c>
      <c r="M16" s="25"/>
      <c r="N16" s="25"/>
      <c r="O16" s="25"/>
      <c r="P16" s="25"/>
      <c r="Q16" s="26">
        <v>1.25</v>
      </c>
    </row>
    <row r="17" spans="1:18" s="8" customFormat="1" ht="15.75" thickBot="1">
      <c r="A17" s="2"/>
      <c r="B17" s="1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/>
      <c r="R17"/>
    </row>
    <row r="18" spans="1:14" ht="15.75" thickBot="1">
      <c r="A18" s="38" t="s">
        <v>103</v>
      </c>
      <c r="B18" s="40">
        <v>7</v>
      </c>
      <c r="C18" s="40">
        <v>8</v>
      </c>
      <c r="D18" s="40">
        <v>9</v>
      </c>
      <c r="E18" s="40">
        <v>10</v>
      </c>
      <c r="F18" s="40">
        <v>11</v>
      </c>
      <c r="G18" s="40">
        <v>12</v>
      </c>
      <c r="H18" s="40">
        <v>13</v>
      </c>
      <c r="I18" s="40">
        <v>14</v>
      </c>
      <c r="J18" s="40">
        <v>15</v>
      </c>
      <c r="K18" s="40">
        <v>16</v>
      </c>
      <c r="L18" s="40">
        <v>17</v>
      </c>
      <c r="M18" s="41">
        <v>18</v>
      </c>
      <c r="N18" s="42" t="s">
        <v>108</v>
      </c>
    </row>
    <row r="19" spans="1:14" ht="15">
      <c r="A19" s="33"/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43"/>
    </row>
    <row r="20" spans="1:14" ht="15">
      <c r="A20" s="28" t="s">
        <v>104</v>
      </c>
      <c r="B20" s="16">
        <v>2171</v>
      </c>
      <c r="C20" s="16">
        <v>2386</v>
      </c>
      <c r="D20" s="16">
        <v>2620</v>
      </c>
      <c r="E20" s="16">
        <v>2874</v>
      </c>
      <c r="F20" s="16">
        <v>3148</v>
      </c>
      <c r="G20" s="16">
        <v>3402</v>
      </c>
      <c r="H20" s="16">
        <v>3676</v>
      </c>
      <c r="I20" s="16">
        <v>3950</v>
      </c>
      <c r="J20" s="16">
        <v>4263</v>
      </c>
      <c r="K20" s="16">
        <v>4576</v>
      </c>
      <c r="L20" s="16">
        <v>4929</v>
      </c>
      <c r="M20" s="39">
        <v>6319</v>
      </c>
      <c r="N20" s="43"/>
    </row>
    <row r="21" spans="1:14" ht="15">
      <c r="A21" s="28"/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29"/>
      <c r="N21" s="43"/>
    </row>
    <row r="22" spans="1:14" ht="15.75" thickBot="1">
      <c r="A22" s="30" t="s">
        <v>105</v>
      </c>
      <c r="B22" s="31">
        <f>B20*1.25</f>
        <v>2713.75</v>
      </c>
      <c r="C22" s="31">
        <f aca="true" t="shared" si="1" ref="C22:M22">C20*1.25</f>
        <v>2982.5</v>
      </c>
      <c r="D22" s="31">
        <f t="shared" si="1"/>
        <v>3275</v>
      </c>
      <c r="E22" s="31">
        <f t="shared" si="1"/>
        <v>3592.5</v>
      </c>
      <c r="F22" s="31">
        <f t="shared" si="1"/>
        <v>3935</v>
      </c>
      <c r="G22" s="31">
        <f t="shared" si="1"/>
        <v>4252.5</v>
      </c>
      <c r="H22" s="31">
        <f t="shared" si="1"/>
        <v>4595</v>
      </c>
      <c r="I22" s="31">
        <f t="shared" si="1"/>
        <v>4937.5</v>
      </c>
      <c r="J22" s="31">
        <f t="shared" si="1"/>
        <v>5328.75</v>
      </c>
      <c r="K22" s="31">
        <f t="shared" si="1"/>
        <v>5720</v>
      </c>
      <c r="L22" s="31">
        <f t="shared" si="1"/>
        <v>6161.25</v>
      </c>
      <c r="M22" s="32">
        <f t="shared" si="1"/>
        <v>7898.75</v>
      </c>
      <c r="N22" s="44"/>
    </row>
    <row r="24" spans="1:14" ht="15">
      <c r="A24" s="9" t="s">
        <v>145</v>
      </c>
      <c r="B24" s="16"/>
      <c r="C24" s="11"/>
      <c r="D24" s="15"/>
      <c r="E24" s="15"/>
      <c r="F24" s="15"/>
      <c r="G24" s="16">
        <f>1404*1.55*1.56*1.25</f>
        <v>4243.590000000001</v>
      </c>
      <c r="H24" s="15"/>
      <c r="I24" s="16"/>
      <c r="J24" s="15"/>
      <c r="K24" s="15"/>
      <c r="L24" s="15"/>
      <c r="M24" s="15"/>
      <c r="N24" s="16">
        <f>G24-G22</f>
        <v>-8.909999999998945</v>
      </c>
    </row>
    <row r="25" spans="1:14" ht="15">
      <c r="A25" s="9" t="s">
        <v>146</v>
      </c>
      <c r="B25" s="16"/>
      <c r="C25" s="16"/>
      <c r="D25" s="16"/>
      <c r="E25" s="16"/>
      <c r="F25" s="16"/>
      <c r="G25" s="16"/>
      <c r="H25" s="16">
        <f>1404*1.55*1.69*1.25</f>
        <v>4597.2225</v>
      </c>
      <c r="I25" s="16"/>
      <c r="J25" s="16"/>
      <c r="K25" s="16"/>
      <c r="L25" s="16"/>
      <c r="M25" s="16"/>
      <c r="N25" s="16">
        <f>H25-H22</f>
        <v>2.2224999999998545</v>
      </c>
    </row>
    <row r="26" spans="1:14" ht="15">
      <c r="A26" s="9" t="s">
        <v>147</v>
      </c>
      <c r="B26" s="16"/>
      <c r="C26" s="16"/>
      <c r="D26" s="16"/>
      <c r="E26" s="16"/>
      <c r="F26" s="16"/>
      <c r="G26" s="15"/>
      <c r="H26" s="16"/>
      <c r="I26" s="16">
        <f>1404*1.55*1.81*1.25</f>
        <v>4923.6525</v>
      </c>
      <c r="J26" s="16"/>
      <c r="K26" s="16"/>
      <c r="L26" s="16"/>
      <c r="M26" s="16"/>
      <c r="N26" s="16">
        <f>I26-I22</f>
        <v>-13.847499999999854</v>
      </c>
    </row>
    <row r="28" spans="1:14" ht="15">
      <c r="A28" s="9" t="s">
        <v>117</v>
      </c>
      <c r="B28" s="16"/>
      <c r="C28" s="11"/>
      <c r="D28" s="15"/>
      <c r="E28" s="15"/>
      <c r="F28" s="15"/>
      <c r="G28" s="16">
        <f>1404*1.7*1.44*1.25</f>
        <v>4296.239999999999</v>
      </c>
      <c r="H28" s="15"/>
      <c r="I28" s="16"/>
      <c r="J28" s="15"/>
      <c r="K28" s="15"/>
      <c r="L28" s="15"/>
      <c r="M28" s="15"/>
      <c r="N28" s="16">
        <f>G28-G22</f>
        <v>43.73999999999887</v>
      </c>
    </row>
    <row r="29" spans="1:14" ht="15">
      <c r="A29" s="9" t="s">
        <v>116</v>
      </c>
      <c r="B29" s="16"/>
      <c r="C29" s="16"/>
      <c r="D29" s="16"/>
      <c r="E29" s="16"/>
      <c r="F29" s="16"/>
      <c r="G29" s="16"/>
      <c r="H29" s="16">
        <f>1404*1.7*1.56*1.25</f>
        <v>4654.26</v>
      </c>
      <c r="I29" s="16"/>
      <c r="J29" s="16"/>
      <c r="K29" s="16"/>
      <c r="L29" s="16"/>
      <c r="M29" s="16"/>
      <c r="N29" s="16">
        <f>H29-H22</f>
        <v>59.26000000000022</v>
      </c>
    </row>
    <row r="30" spans="1:14" ht="15">
      <c r="A30" s="9" t="s">
        <v>118</v>
      </c>
      <c r="B30" s="16"/>
      <c r="C30" s="16"/>
      <c r="D30" s="16"/>
      <c r="E30" s="16"/>
      <c r="F30" s="16"/>
      <c r="H30" s="16"/>
      <c r="I30" s="16">
        <f>1404*1.7*1.66*1.25</f>
        <v>4952.609999999999</v>
      </c>
      <c r="J30" s="16"/>
      <c r="K30" s="16"/>
      <c r="L30" s="16"/>
      <c r="M30" s="16"/>
      <c r="N30" s="16">
        <f>I30-I22</f>
        <v>15.109999999998763</v>
      </c>
    </row>
    <row r="31" spans="1:14" ht="15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">
      <c r="A32" s="9" t="s">
        <v>119</v>
      </c>
      <c r="B32" s="16"/>
      <c r="C32" s="16">
        <f>1404*1.7*1*1.25</f>
        <v>2983.4999999999995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>
        <f>C32-C22</f>
        <v>0.9999999999995453</v>
      </c>
    </row>
    <row r="33" spans="1:14" ht="15">
      <c r="A33" s="9" t="s">
        <v>120</v>
      </c>
      <c r="B33" s="16"/>
      <c r="C33" s="16"/>
      <c r="D33" s="16">
        <f>1404*1.7*1.1*1.25</f>
        <v>3281.85</v>
      </c>
      <c r="E33" s="16"/>
      <c r="F33" s="16"/>
      <c r="G33" s="16"/>
      <c r="H33" s="16"/>
      <c r="I33" s="16"/>
      <c r="J33" s="16"/>
      <c r="K33" s="16"/>
      <c r="L33" s="16"/>
      <c r="M33" s="16"/>
      <c r="N33" s="16">
        <f>D33-D22</f>
        <v>6.849999999999909</v>
      </c>
    </row>
    <row r="34" spans="1:14" ht="15">
      <c r="A34" s="9" t="s">
        <v>121</v>
      </c>
      <c r="B34" s="16"/>
      <c r="C34" s="16"/>
      <c r="D34" s="16"/>
      <c r="E34" s="16">
        <f>1404*1.7*1.2*1.25</f>
        <v>3580.1999999999994</v>
      </c>
      <c r="F34" s="16"/>
      <c r="G34" s="16"/>
      <c r="H34" s="16"/>
      <c r="I34" s="16"/>
      <c r="J34" s="16"/>
      <c r="K34" s="16"/>
      <c r="L34" s="16"/>
      <c r="M34" s="16"/>
      <c r="N34" s="16">
        <f>E34-E22</f>
        <v>-12.300000000000637</v>
      </c>
    </row>
    <row r="35" spans="1:14" ht="15">
      <c r="A35" s="9" t="s">
        <v>122</v>
      </c>
      <c r="B35" s="16"/>
      <c r="C35" s="16"/>
      <c r="D35" s="16"/>
      <c r="E35" s="16"/>
      <c r="F35" s="16">
        <f>1404*1.7*1.32*1.25</f>
        <v>3938.2199999999993</v>
      </c>
      <c r="G35" s="16"/>
      <c r="H35" s="16"/>
      <c r="I35" s="16"/>
      <c r="J35" s="16"/>
      <c r="K35" s="16"/>
      <c r="L35" s="16"/>
      <c r="M35" s="16"/>
      <c r="N35" s="16">
        <f>F35-F22</f>
        <v>3.219999999999345</v>
      </c>
    </row>
    <row r="36" spans="1:14" ht="15">
      <c r="A36" s="9" t="s">
        <v>123</v>
      </c>
      <c r="B36" s="16"/>
      <c r="C36" s="16"/>
      <c r="D36" s="16"/>
      <c r="E36" s="16"/>
      <c r="F36" s="16"/>
      <c r="G36" s="16">
        <f>1404*1.7*1.44*1.25</f>
        <v>4296.239999999999</v>
      </c>
      <c r="H36" s="16"/>
      <c r="I36" s="16"/>
      <c r="J36" s="16"/>
      <c r="K36" s="16"/>
      <c r="L36" s="16"/>
      <c r="M36" s="16"/>
      <c r="N36" s="16">
        <f>G36-G22</f>
        <v>43.73999999999887</v>
      </c>
    </row>
    <row r="37" spans="1:14" ht="1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5">
      <c r="A38" s="9" t="s">
        <v>124</v>
      </c>
      <c r="B38" s="16">
        <f>1404*1.55*1.25</f>
        <v>2720.2500000000005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>
        <f>B38-B22</f>
        <v>6.500000000000455</v>
      </c>
    </row>
    <row r="39" spans="1:14" ht="15">
      <c r="A39" s="9" t="s">
        <v>125</v>
      </c>
      <c r="B39" s="16"/>
      <c r="C39" s="16">
        <f>1404*1.55*1.1*1.25</f>
        <v>2992.2750000000005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>
        <f>C39-C22</f>
        <v>9.775000000000546</v>
      </c>
    </row>
    <row r="40" spans="1:14" ht="15">
      <c r="A40" s="9" t="s">
        <v>126</v>
      </c>
      <c r="B40" s="16"/>
      <c r="C40" s="16"/>
      <c r="D40" s="16">
        <f>1404*1.55*1.2*1.25</f>
        <v>3264.3</v>
      </c>
      <c r="E40" s="16"/>
      <c r="F40" s="16"/>
      <c r="G40" s="16"/>
      <c r="H40" s="16"/>
      <c r="I40" s="16"/>
      <c r="J40" s="16"/>
      <c r="K40" s="16"/>
      <c r="L40" s="16"/>
      <c r="M40" s="16"/>
      <c r="N40" s="16">
        <f>D40-D22</f>
        <v>-10.699999999999818</v>
      </c>
    </row>
    <row r="41" spans="1:14" ht="15">
      <c r="A41" s="9" t="s">
        <v>127</v>
      </c>
      <c r="B41" s="16"/>
      <c r="C41" s="16"/>
      <c r="D41" s="16"/>
      <c r="E41" s="16">
        <f>1404*1.55*1.32*1.25</f>
        <v>3590.7300000000005</v>
      </c>
      <c r="F41" s="16"/>
      <c r="G41" s="16"/>
      <c r="H41" s="16"/>
      <c r="I41" s="16"/>
      <c r="J41" s="16"/>
      <c r="K41" s="16"/>
      <c r="L41" s="16"/>
      <c r="M41" s="16"/>
      <c r="N41" s="16">
        <f>E41-E22</f>
        <v>-1.769999999999527</v>
      </c>
    </row>
    <row r="42" spans="1:14" ht="15">
      <c r="A42" s="9" t="s">
        <v>128</v>
      </c>
      <c r="B42" s="16"/>
      <c r="C42" s="16"/>
      <c r="D42" s="16"/>
      <c r="E42" s="16">
        <f>1404*1.55*1.44*1.25</f>
        <v>3917.16</v>
      </c>
      <c r="F42" s="16"/>
      <c r="G42" s="16"/>
      <c r="H42" s="16"/>
      <c r="I42" s="16"/>
      <c r="J42" s="16"/>
      <c r="K42" s="16"/>
      <c r="L42" s="16"/>
      <c r="M42" s="16"/>
      <c r="N42" s="16">
        <f>E42-E22</f>
        <v>324.65999999999985</v>
      </c>
    </row>
    <row r="43" spans="3:14" ht="1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3:14" ht="1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3:14" ht="1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3:14" ht="1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</sheetData>
  <sheetProtection/>
  <mergeCells count="17">
    <mergeCell ref="Q8:Q10"/>
    <mergeCell ref="D9:D10"/>
    <mergeCell ref="E9:E10"/>
    <mergeCell ref="F9:H9"/>
    <mergeCell ref="I9:K9"/>
    <mergeCell ref="L9:L10"/>
    <mergeCell ref="M9:M10"/>
    <mergeCell ref="N9:N10"/>
    <mergeCell ref="O9:O10"/>
    <mergeCell ref="P9:P10"/>
    <mergeCell ref="A7:P7"/>
    <mergeCell ref="A8:A10"/>
    <mergeCell ref="B8:B10"/>
    <mergeCell ref="C8:C10"/>
    <mergeCell ref="D8:E8"/>
    <mergeCell ref="F8:K8"/>
    <mergeCell ref="L8:P8"/>
  </mergeCells>
  <printOptions/>
  <pageMargins left="0.53" right="0.3937007874015748" top="0.4330708661417323" bottom="0.5905511811023623" header="0.31496062992125984" footer="0.3937007874015748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:Q16"/>
    </sheetView>
  </sheetViews>
  <sheetFormatPr defaultColWidth="9.140625" defaultRowHeight="15"/>
  <cols>
    <col min="1" max="1" width="14.57421875" style="2" customWidth="1"/>
    <col min="2" max="2" width="10.00390625" style="17" customWidth="1"/>
    <col min="3" max="3" width="9.421875" style="8" customWidth="1"/>
    <col min="4" max="5" width="8.7109375" style="13" customWidth="1"/>
    <col min="6" max="6" width="8.421875" style="13" customWidth="1"/>
    <col min="7" max="7" width="8.28125" style="13" customWidth="1"/>
    <col min="8" max="8" width="8.140625" style="13" customWidth="1"/>
    <col min="9" max="9" width="8.421875" style="13" customWidth="1"/>
    <col min="10" max="10" width="7.8515625" style="13" customWidth="1"/>
    <col min="11" max="11" width="7.7109375" style="13" customWidth="1"/>
    <col min="12" max="12" width="7.8515625" style="13" customWidth="1"/>
    <col min="13" max="13" width="6.00390625" style="13" customWidth="1"/>
    <col min="14" max="14" width="4.28125" style="13" customWidth="1"/>
    <col min="15" max="15" width="4.8515625" style="13" customWidth="1"/>
    <col min="16" max="16" width="5.421875" style="13" customWidth="1"/>
    <col min="17" max="17" width="6.421875" style="0" customWidth="1"/>
  </cols>
  <sheetData>
    <row r="1" ht="15">
      <c r="A1" s="2" t="s">
        <v>165</v>
      </c>
    </row>
    <row r="2" spans="1:5" ht="15">
      <c r="A2" s="2" t="s">
        <v>166</v>
      </c>
      <c r="E2" s="1" t="s">
        <v>168</v>
      </c>
    </row>
    <row r="3" spans="1:5" ht="15">
      <c r="A3" s="2" t="s">
        <v>167</v>
      </c>
      <c r="E3" s="1" t="s">
        <v>169</v>
      </c>
    </row>
    <row r="4" spans="1:5" ht="15">
      <c r="A4" s="2" t="s">
        <v>193</v>
      </c>
      <c r="E4" s="1" t="s">
        <v>170</v>
      </c>
    </row>
    <row r="5" ht="15">
      <c r="E5" s="1" t="s">
        <v>195</v>
      </c>
    </row>
    <row r="6" ht="15">
      <c r="E6" s="64" t="s">
        <v>194</v>
      </c>
    </row>
    <row r="7" spans="1:19" ht="45.75" customHeight="1">
      <c r="A7" s="83" t="s">
        <v>102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1"/>
      <c r="R7" s="1"/>
      <c r="S7" s="1"/>
    </row>
    <row r="8" spans="1:17" s="5" customFormat="1" ht="21.75" customHeight="1">
      <c r="A8" s="65" t="s">
        <v>79</v>
      </c>
      <c r="B8" s="78" t="s">
        <v>9</v>
      </c>
      <c r="C8" s="72" t="s">
        <v>80</v>
      </c>
      <c r="D8" s="79" t="s">
        <v>0</v>
      </c>
      <c r="E8" s="79"/>
      <c r="F8" s="79" t="s">
        <v>69</v>
      </c>
      <c r="G8" s="79"/>
      <c r="H8" s="79"/>
      <c r="I8" s="79"/>
      <c r="J8" s="79"/>
      <c r="K8" s="79"/>
      <c r="L8" s="79" t="s">
        <v>78</v>
      </c>
      <c r="M8" s="79"/>
      <c r="N8" s="79"/>
      <c r="O8" s="79"/>
      <c r="P8" s="79"/>
      <c r="Q8" s="81" t="s">
        <v>100</v>
      </c>
    </row>
    <row r="9" spans="1:17" s="3" customFormat="1" ht="36.75" customHeight="1">
      <c r="A9" s="66"/>
      <c r="B9" s="78"/>
      <c r="C9" s="72"/>
      <c r="D9" s="79" t="s">
        <v>1</v>
      </c>
      <c r="E9" s="79" t="s">
        <v>72</v>
      </c>
      <c r="F9" s="80" t="s">
        <v>71</v>
      </c>
      <c r="G9" s="79"/>
      <c r="H9" s="79"/>
      <c r="I9" s="80" t="s">
        <v>70</v>
      </c>
      <c r="J9" s="79"/>
      <c r="K9" s="79"/>
      <c r="L9" s="79" t="s">
        <v>74</v>
      </c>
      <c r="M9" s="79" t="s">
        <v>73</v>
      </c>
      <c r="N9" s="79" t="s">
        <v>75</v>
      </c>
      <c r="O9" s="79" t="s">
        <v>76</v>
      </c>
      <c r="P9" s="80" t="s">
        <v>77</v>
      </c>
      <c r="Q9" s="82"/>
    </row>
    <row r="10" spans="1:17" s="5" customFormat="1" ht="17.25" customHeight="1">
      <c r="A10" s="66"/>
      <c r="B10" s="78"/>
      <c r="C10" s="72"/>
      <c r="D10" s="79"/>
      <c r="E10" s="79"/>
      <c r="F10" s="14" t="s">
        <v>3</v>
      </c>
      <c r="G10" s="14" t="s">
        <v>4</v>
      </c>
      <c r="H10" s="14" t="s">
        <v>5</v>
      </c>
      <c r="I10" s="14" t="s">
        <v>3</v>
      </c>
      <c r="J10" s="14" t="s">
        <v>4</v>
      </c>
      <c r="K10" s="14" t="s">
        <v>5</v>
      </c>
      <c r="L10" s="79"/>
      <c r="M10" s="79"/>
      <c r="N10" s="79"/>
      <c r="O10" s="79"/>
      <c r="P10" s="79"/>
      <c r="Q10" s="82"/>
    </row>
    <row r="11" spans="1:17" s="3" customFormat="1" ht="33" customHeight="1">
      <c r="A11" s="22" t="s">
        <v>92</v>
      </c>
      <c r="B11" s="23">
        <f aca="true" t="shared" si="0" ref="B11:B16">1601*C11</f>
        <v>5307.3150000000005</v>
      </c>
      <c r="C11" s="24">
        <f>D11*F11*L11*Q11</f>
        <v>3.3150000000000004</v>
      </c>
      <c r="D11" s="25">
        <v>1.7</v>
      </c>
      <c r="E11" s="25"/>
      <c r="F11" s="25">
        <v>1.56</v>
      </c>
      <c r="G11" s="25"/>
      <c r="H11" s="25"/>
      <c r="I11" s="25"/>
      <c r="J11" s="25"/>
      <c r="K11" s="25"/>
      <c r="L11" s="25">
        <v>1</v>
      </c>
      <c r="M11" s="25"/>
      <c r="N11" s="25"/>
      <c r="O11" s="25"/>
      <c r="P11" s="25"/>
      <c r="Q11" s="26">
        <v>1.25</v>
      </c>
    </row>
    <row r="12" spans="1:17" s="3" customFormat="1" ht="33" customHeight="1">
      <c r="A12" s="22" t="s">
        <v>87</v>
      </c>
      <c r="B12" s="23">
        <f t="shared" si="0"/>
        <v>4899.06</v>
      </c>
      <c r="C12" s="24">
        <f>D12*G12*L12*Q12</f>
        <v>3.06</v>
      </c>
      <c r="D12" s="25">
        <v>1.7</v>
      </c>
      <c r="E12" s="25"/>
      <c r="F12" s="25"/>
      <c r="G12" s="25">
        <v>1.44</v>
      </c>
      <c r="H12" s="25"/>
      <c r="I12" s="25"/>
      <c r="J12" s="25"/>
      <c r="K12" s="25"/>
      <c r="L12" s="25">
        <v>1</v>
      </c>
      <c r="M12" s="25"/>
      <c r="N12" s="25"/>
      <c r="O12" s="25"/>
      <c r="P12" s="25"/>
      <c r="Q12" s="26">
        <v>1.25</v>
      </c>
    </row>
    <row r="13" spans="1:17" s="3" customFormat="1" ht="33" customHeight="1">
      <c r="A13" s="22" t="s">
        <v>88</v>
      </c>
      <c r="B13" s="23">
        <f t="shared" si="0"/>
        <v>4490.805</v>
      </c>
      <c r="C13" s="24">
        <f>D13*H13*L13*Q13</f>
        <v>2.805</v>
      </c>
      <c r="D13" s="25">
        <v>1.7</v>
      </c>
      <c r="E13" s="25"/>
      <c r="F13" s="25"/>
      <c r="G13" s="25"/>
      <c r="H13" s="25">
        <v>1.32</v>
      </c>
      <c r="I13" s="25"/>
      <c r="J13" s="25"/>
      <c r="K13" s="25"/>
      <c r="L13" s="25">
        <v>1</v>
      </c>
      <c r="M13" s="25"/>
      <c r="N13" s="25"/>
      <c r="O13" s="25"/>
      <c r="P13" s="25"/>
      <c r="Q13" s="26">
        <v>1.25</v>
      </c>
    </row>
    <row r="14" spans="1:17" s="3" customFormat="1" ht="33" customHeight="1">
      <c r="A14" s="22" t="s">
        <v>89</v>
      </c>
      <c r="B14" s="23">
        <f t="shared" si="0"/>
        <v>5242.274375</v>
      </c>
      <c r="C14" s="24">
        <f>E14*I14*L14*Q14</f>
        <v>3.274375</v>
      </c>
      <c r="D14" s="25"/>
      <c r="E14" s="25">
        <v>1.55</v>
      </c>
      <c r="F14" s="25"/>
      <c r="G14" s="25"/>
      <c r="H14" s="25"/>
      <c r="I14" s="25">
        <v>1.69</v>
      </c>
      <c r="J14" s="25"/>
      <c r="K14" s="25"/>
      <c r="L14" s="25">
        <v>1</v>
      </c>
      <c r="M14" s="25"/>
      <c r="N14" s="25"/>
      <c r="O14" s="25"/>
      <c r="P14" s="25"/>
      <c r="Q14" s="26">
        <v>1.25</v>
      </c>
    </row>
    <row r="15" spans="1:17" s="3" customFormat="1" ht="33" customHeight="1">
      <c r="A15" s="22" t="s">
        <v>90</v>
      </c>
      <c r="B15" s="23">
        <f t="shared" si="0"/>
        <v>4839.0225</v>
      </c>
      <c r="C15" s="24">
        <f>E15*J15*L15*Q15</f>
        <v>3.0225</v>
      </c>
      <c r="D15" s="25"/>
      <c r="E15" s="25">
        <v>1.55</v>
      </c>
      <c r="F15" s="25"/>
      <c r="G15" s="25"/>
      <c r="H15" s="25"/>
      <c r="I15" s="25"/>
      <c r="J15" s="25">
        <v>1.56</v>
      </c>
      <c r="K15" s="25"/>
      <c r="L15" s="25">
        <v>1</v>
      </c>
      <c r="M15" s="25"/>
      <c r="N15" s="25"/>
      <c r="O15" s="25"/>
      <c r="P15" s="25"/>
      <c r="Q15" s="26">
        <v>1.25</v>
      </c>
    </row>
    <row r="16" spans="1:17" s="3" customFormat="1" ht="33" customHeight="1">
      <c r="A16" s="22" t="s">
        <v>91</v>
      </c>
      <c r="B16" s="23">
        <f t="shared" si="0"/>
        <v>4466.789999999999</v>
      </c>
      <c r="C16" s="24">
        <f>E16*K16*L16*Q16</f>
        <v>2.7899999999999996</v>
      </c>
      <c r="D16" s="25"/>
      <c r="E16" s="25">
        <v>1.55</v>
      </c>
      <c r="F16" s="25"/>
      <c r="G16" s="25"/>
      <c r="H16" s="25"/>
      <c r="I16" s="25"/>
      <c r="J16" s="25"/>
      <c r="K16" s="25">
        <v>1.44</v>
      </c>
      <c r="L16" s="25">
        <v>1</v>
      </c>
      <c r="M16" s="25"/>
      <c r="N16" s="25"/>
      <c r="O16" s="25"/>
      <c r="P16" s="25"/>
      <c r="Q16" s="26">
        <v>1.25</v>
      </c>
    </row>
    <row r="17" ht="15.75" thickBot="1">
      <c r="A17" s="9"/>
    </row>
    <row r="18" spans="1:14" ht="15.75" thickBot="1">
      <c r="A18" s="38" t="s">
        <v>103</v>
      </c>
      <c r="B18" s="40">
        <v>7</v>
      </c>
      <c r="C18" s="40">
        <v>8</v>
      </c>
      <c r="D18" s="40">
        <v>9</v>
      </c>
      <c r="E18" s="40">
        <v>10</v>
      </c>
      <c r="F18" s="40">
        <v>11</v>
      </c>
      <c r="G18" s="40">
        <v>12</v>
      </c>
      <c r="H18" s="40">
        <v>13</v>
      </c>
      <c r="I18" s="40">
        <v>14</v>
      </c>
      <c r="J18" s="40">
        <v>15</v>
      </c>
      <c r="K18" s="40">
        <v>16</v>
      </c>
      <c r="L18" s="40">
        <v>17</v>
      </c>
      <c r="M18" s="41">
        <v>18</v>
      </c>
      <c r="N18" s="42" t="s">
        <v>108</v>
      </c>
    </row>
    <row r="19" spans="1:14" ht="15">
      <c r="A19" s="33"/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43"/>
    </row>
    <row r="20" spans="1:14" ht="15">
      <c r="A20" s="28" t="s">
        <v>104</v>
      </c>
      <c r="B20" s="16">
        <v>2171</v>
      </c>
      <c r="C20" s="16">
        <v>2386</v>
      </c>
      <c r="D20" s="16">
        <v>2620</v>
      </c>
      <c r="E20" s="16">
        <v>2874</v>
      </c>
      <c r="F20" s="16">
        <v>3148</v>
      </c>
      <c r="G20" s="16">
        <v>3402</v>
      </c>
      <c r="H20" s="16">
        <v>3676</v>
      </c>
      <c r="I20" s="16">
        <v>3950</v>
      </c>
      <c r="J20" s="16">
        <v>4263</v>
      </c>
      <c r="K20" s="16">
        <v>4576</v>
      </c>
      <c r="L20" s="16">
        <v>4929</v>
      </c>
      <c r="M20" s="39">
        <v>6319</v>
      </c>
      <c r="N20" s="43"/>
    </row>
    <row r="21" spans="1:14" ht="15">
      <c r="A21" s="28"/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29"/>
      <c r="N21" s="43"/>
    </row>
    <row r="22" spans="1:14" ht="15.75" thickBot="1">
      <c r="A22" s="30" t="s">
        <v>105</v>
      </c>
      <c r="B22" s="31">
        <f>B20*1.25</f>
        <v>2713.75</v>
      </c>
      <c r="C22" s="31">
        <f aca="true" t="shared" si="1" ref="C22:M22">C20*1.25</f>
        <v>2982.5</v>
      </c>
      <c r="D22" s="31">
        <f t="shared" si="1"/>
        <v>3275</v>
      </c>
      <c r="E22" s="31">
        <f t="shared" si="1"/>
        <v>3592.5</v>
      </c>
      <c r="F22" s="31">
        <f t="shared" si="1"/>
        <v>3935</v>
      </c>
      <c r="G22" s="31">
        <f t="shared" si="1"/>
        <v>4252.5</v>
      </c>
      <c r="H22" s="31">
        <f t="shared" si="1"/>
        <v>4595</v>
      </c>
      <c r="I22" s="31">
        <f t="shared" si="1"/>
        <v>4937.5</v>
      </c>
      <c r="J22" s="31">
        <f t="shared" si="1"/>
        <v>5328.75</v>
      </c>
      <c r="K22" s="31">
        <f t="shared" si="1"/>
        <v>5720</v>
      </c>
      <c r="L22" s="31">
        <f t="shared" si="1"/>
        <v>6161.25</v>
      </c>
      <c r="M22" s="32">
        <f t="shared" si="1"/>
        <v>7898.75</v>
      </c>
      <c r="N22" s="44"/>
    </row>
    <row r="23" spans="1:14" ht="15">
      <c r="A23" s="51" t="s">
        <v>144</v>
      </c>
      <c r="B23" s="36"/>
      <c r="C23" s="36"/>
      <c r="D23" s="36"/>
      <c r="E23" s="36"/>
      <c r="F23" s="36">
        <f>1404*1.55*1.44*1.25</f>
        <v>3917.16</v>
      </c>
      <c r="G23" s="36"/>
      <c r="H23" s="36"/>
      <c r="I23" s="36"/>
      <c r="J23" s="36"/>
      <c r="K23" s="36"/>
      <c r="L23" s="36"/>
      <c r="M23" s="36"/>
      <c r="N23" s="52">
        <f>F23-F22</f>
        <v>-17.840000000000146</v>
      </c>
    </row>
    <row r="24" spans="1:14" ht="15">
      <c r="A24" s="9" t="s">
        <v>143</v>
      </c>
      <c r="B24" s="12"/>
      <c r="C24" s="12"/>
      <c r="D24" s="12"/>
      <c r="E24" s="12"/>
      <c r="F24" s="12"/>
      <c r="G24" s="12">
        <f>1404*1.55*1.56*1.25</f>
        <v>4243.590000000001</v>
      </c>
      <c r="H24" s="12"/>
      <c r="I24" s="12"/>
      <c r="J24" s="12"/>
      <c r="K24" s="12"/>
      <c r="L24" s="12"/>
      <c r="M24" s="12"/>
      <c r="N24" s="16">
        <f>G24-G22</f>
        <v>-8.909999999998945</v>
      </c>
    </row>
    <row r="25" spans="1:14" ht="15">
      <c r="A25" s="9" t="s">
        <v>142</v>
      </c>
      <c r="B25" s="12"/>
      <c r="C25" s="12"/>
      <c r="D25" s="12"/>
      <c r="E25" s="12"/>
      <c r="F25" s="12"/>
      <c r="G25" s="12"/>
      <c r="H25" s="12">
        <f>1404*1.55*1.69*1.25</f>
        <v>4597.2225</v>
      </c>
      <c r="I25" s="12"/>
      <c r="J25" s="12"/>
      <c r="K25" s="12"/>
      <c r="L25" s="12"/>
      <c r="M25" s="12"/>
      <c r="N25" s="16">
        <f>H25-H22</f>
        <v>2.2224999999998545</v>
      </c>
    </row>
    <row r="26" spans="1:14" ht="15">
      <c r="A26" s="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"/>
    </row>
    <row r="27" spans="1:14" ht="15">
      <c r="A27" s="9" t="s">
        <v>130</v>
      </c>
      <c r="B27" s="16"/>
      <c r="C27" s="16"/>
      <c r="D27" s="16"/>
      <c r="E27" s="16"/>
      <c r="F27" s="16">
        <f>1404*1.7*1.32*1.25</f>
        <v>3938.2199999999993</v>
      </c>
      <c r="G27" s="16"/>
      <c r="H27" s="16"/>
      <c r="I27" s="16"/>
      <c r="J27" s="16"/>
      <c r="K27" s="16"/>
      <c r="L27" s="16"/>
      <c r="M27" s="16"/>
      <c r="N27" s="16">
        <f>F27-F22</f>
        <v>3.219999999999345</v>
      </c>
    </row>
    <row r="28" spans="1:14" ht="15">
      <c r="A28" s="9" t="s">
        <v>129</v>
      </c>
      <c r="B28" s="16"/>
      <c r="C28" s="16"/>
      <c r="D28" s="16"/>
      <c r="E28" s="16"/>
      <c r="F28" s="16"/>
      <c r="G28" s="16">
        <f>1404*1.7*1.44*1.25</f>
        <v>4296.239999999999</v>
      </c>
      <c r="H28" s="16"/>
      <c r="I28" s="16"/>
      <c r="J28" s="16"/>
      <c r="K28" s="16"/>
      <c r="L28" s="16"/>
      <c r="M28" s="16"/>
      <c r="N28" s="16">
        <f>G28-G22</f>
        <v>43.73999999999887</v>
      </c>
    </row>
    <row r="29" spans="1:14" ht="15">
      <c r="A29" s="9" t="s">
        <v>141</v>
      </c>
      <c r="B29" s="16"/>
      <c r="C29" s="16"/>
      <c r="D29" s="16"/>
      <c r="E29" s="16"/>
      <c r="F29" s="16"/>
      <c r="G29" s="16"/>
      <c r="H29" s="16">
        <f>1404*1.7*1.56*1.25</f>
        <v>4654.26</v>
      </c>
      <c r="I29" s="16"/>
      <c r="J29" s="16"/>
      <c r="K29" s="16"/>
      <c r="L29" s="16"/>
      <c r="M29" s="16"/>
      <c r="N29" s="16">
        <f>H29-H22</f>
        <v>59.26000000000022</v>
      </c>
    </row>
    <row r="30" spans="1:14" ht="15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>
      <c r="A31" s="9" t="s">
        <v>131</v>
      </c>
      <c r="B31" s="16"/>
      <c r="C31" s="16">
        <f>1404*1.7*1*1.25</f>
        <v>2983.4999999999995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f>C31-C22</f>
        <v>0.9999999999995453</v>
      </c>
    </row>
    <row r="32" spans="1:14" ht="15">
      <c r="A32" s="9" t="s">
        <v>132</v>
      </c>
      <c r="B32" s="16"/>
      <c r="C32" s="16"/>
      <c r="D32" s="16">
        <f>1404*1.7*1.1*1.25</f>
        <v>3281.85</v>
      </c>
      <c r="E32" s="16"/>
      <c r="F32" s="16"/>
      <c r="G32" s="16"/>
      <c r="H32" s="16"/>
      <c r="I32" s="16"/>
      <c r="J32" s="16"/>
      <c r="K32" s="16"/>
      <c r="L32" s="16"/>
      <c r="M32" s="16"/>
      <c r="N32" s="16">
        <f>D32-D22</f>
        <v>6.849999999999909</v>
      </c>
    </row>
    <row r="33" spans="1:14" ht="15">
      <c r="A33" s="9" t="s">
        <v>133</v>
      </c>
      <c r="B33" s="16"/>
      <c r="C33" s="16"/>
      <c r="D33" s="16"/>
      <c r="E33" s="16">
        <f>1404*1.7*1.2*1.25</f>
        <v>3580.1999999999994</v>
      </c>
      <c r="F33" s="16"/>
      <c r="G33" s="16"/>
      <c r="H33" s="16"/>
      <c r="I33" s="16"/>
      <c r="J33" s="16"/>
      <c r="K33" s="16"/>
      <c r="L33" s="16"/>
      <c r="M33" s="16"/>
      <c r="N33" s="16">
        <f>E33-E22</f>
        <v>-12.300000000000637</v>
      </c>
    </row>
    <row r="34" spans="1:14" ht="15">
      <c r="A34" s="9" t="s">
        <v>134</v>
      </c>
      <c r="B34" s="16"/>
      <c r="C34" s="16"/>
      <c r="D34" s="16"/>
      <c r="E34" s="16"/>
      <c r="F34" s="16">
        <f>1404*1.32*1.25*1.7</f>
        <v>3938.2200000000007</v>
      </c>
      <c r="G34" s="16"/>
      <c r="H34" s="16"/>
      <c r="I34" s="16"/>
      <c r="J34" s="16"/>
      <c r="K34" s="16"/>
      <c r="L34" s="16"/>
      <c r="M34" s="16"/>
      <c r="N34" s="16">
        <f>F34-F22</f>
        <v>3.2200000000007094</v>
      </c>
    </row>
    <row r="35" spans="1:14" ht="15">
      <c r="A35" s="9" t="s">
        <v>135</v>
      </c>
      <c r="B35" s="16"/>
      <c r="C35" s="16"/>
      <c r="D35" s="16"/>
      <c r="E35" s="16"/>
      <c r="F35" s="16">
        <f>1404*1.7*1.44*1.25</f>
        <v>4296.239999999999</v>
      </c>
      <c r="G35" s="16"/>
      <c r="H35" s="16"/>
      <c r="I35" s="16"/>
      <c r="J35" s="16"/>
      <c r="K35" s="16"/>
      <c r="L35" s="16"/>
      <c r="M35" s="16"/>
      <c r="N35" s="16">
        <f>F35-F22</f>
        <v>361.2399999999989</v>
      </c>
    </row>
    <row r="36" spans="1:14" ht="15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5">
      <c r="A37" s="9" t="s">
        <v>136</v>
      </c>
      <c r="B37" s="16">
        <f>1404*1.55*1*1.25</f>
        <v>2720.2500000000005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>
        <f>B37-B22</f>
        <v>6.500000000000455</v>
      </c>
    </row>
    <row r="38" spans="1:14" ht="15">
      <c r="A38" s="9" t="s">
        <v>137</v>
      </c>
      <c r="B38" s="16"/>
      <c r="C38" s="16">
        <f>1404*1.55*1.1*1.25</f>
        <v>2992.2750000000005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>
        <f>C38-C22</f>
        <v>9.775000000000546</v>
      </c>
    </row>
    <row r="39" spans="1:14" ht="15">
      <c r="A39" s="9" t="s">
        <v>138</v>
      </c>
      <c r="B39" s="16"/>
      <c r="C39" s="16"/>
      <c r="D39" s="16">
        <f>1404*1.55*1.2*1.25</f>
        <v>3264.3</v>
      </c>
      <c r="E39" s="16"/>
      <c r="F39" s="16"/>
      <c r="G39" s="16"/>
      <c r="H39" s="16"/>
      <c r="I39" s="16"/>
      <c r="J39" s="16"/>
      <c r="K39" s="16"/>
      <c r="L39" s="16"/>
      <c r="M39" s="16"/>
      <c r="N39" s="16">
        <f>D39-D22</f>
        <v>-10.699999999999818</v>
      </c>
    </row>
    <row r="40" spans="1:14" ht="15">
      <c r="A40" s="9" t="s">
        <v>139</v>
      </c>
      <c r="B40" s="16"/>
      <c r="C40" s="16"/>
      <c r="D40" s="16"/>
      <c r="E40" s="16">
        <f>1404*1.55*1.32*1.25</f>
        <v>3590.7300000000005</v>
      </c>
      <c r="F40" s="16"/>
      <c r="G40" s="16"/>
      <c r="H40" s="16"/>
      <c r="I40" s="16"/>
      <c r="J40" s="16"/>
      <c r="K40" s="16"/>
      <c r="L40" s="16"/>
      <c r="M40" s="16"/>
      <c r="N40" s="16">
        <f>E40-E22</f>
        <v>-1.769999999999527</v>
      </c>
    </row>
    <row r="41" spans="1:14" ht="15">
      <c r="A41" s="9" t="s">
        <v>140</v>
      </c>
      <c r="B41" s="16"/>
      <c r="C41" s="16"/>
      <c r="D41" s="16"/>
      <c r="E41" s="16">
        <f>1404*1.55*1.44*1.25</f>
        <v>3917.16</v>
      </c>
      <c r="F41" s="16"/>
      <c r="G41" s="16"/>
      <c r="H41" s="16"/>
      <c r="I41" s="16"/>
      <c r="J41" s="16"/>
      <c r="K41" s="16"/>
      <c r="L41" s="16"/>
      <c r="M41" s="16"/>
      <c r="N41" s="16">
        <f>E41-E22</f>
        <v>324.65999999999985</v>
      </c>
    </row>
    <row r="42" spans="3:13" ht="1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3:13" ht="1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3:13" ht="1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3:13" ht="1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3:13" ht="1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3:13" ht="1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3:13" ht="1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3:13" ht="1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</sheetData>
  <sheetProtection/>
  <mergeCells count="17">
    <mergeCell ref="Q8:Q10"/>
    <mergeCell ref="D9:D10"/>
    <mergeCell ref="E9:E10"/>
    <mergeCell ref="F9:H9"/>
    <mergeCell ref="I9:K9"/>
    <mergeCell ref="L9:L10"/>
    <mergeCell ref="M9:M10"/>
    <mergeCell ref="N9:N10"/>
    <mergeCell ref="O9:O10"/>
    <mergeCell ref="P9:P10"/>
    <mergeCell ref="A7:P7"/>
    <mergeCell ref="A8:A10"/>
    <mergeCell ref="B8:B10"/>
    <mergeCell ref="C8:C10"/>
    <mergeCell ref="D8:E8"/>
    <mergeCell ref="F8:K8"/>
    <mergeCell ref="L8:P8"/>
  </mergeCells>
  <printOptions/>
  <pageMargins left="0.47" right="0.31496062992125984" top="0.35433070866141736" bottom="0.472440944881889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2011-05-13T09:12:05Z</cp:lastPrinted>
  <dcterms:created xsi:type="dcterms:W3CDTF">2007-11-09T17:35:45Z</dcterms:created>
  <dcterms:modified xsi:type="dcterms:W3CDTF">2012-04-05T08:39:03Z</dcterms:modified>
  <cp:category/>
  <cp:version/>
  <cp:contentType/>
  <cp:contentStatus/>
</cp:coreProperties>
</file>