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Диаграмма1" sheetId="1" r:id="rId1"/>
    <sheet name="1 часть" sheetId="2" r:id="rId2"/>
    <sheet name="2 часть" sheetId="3" r:id="rId3"/>
    <sheet name="3 часть" sheetId="4" r:id="rId4"/>
    <sheet name="2 частьБезСт" sheetId="5" r:id="rId5"/>
    <sheet name="3 частьБезСт" sheetId="6" r:id="rId6"/>
  </sheets>
  <definedNames/>
  <calcPr fullCalcOnLoad="1"/>
</workbook>
</file>

<file path=xl/sharedStrings.xml><?xml version="1.0" encoding="utf-8"?>
<sst xmlns="http://schemas.openxmlformats.org/spreadsheetml/2006/main" count="347" uniqueCount="194">
  <si>
    <t>Образование</t>
  </si>
  <si>
    <t>высшее</t>
  </si>
  <si>
    <t xml:space="preserve"> - </t>
  </si>
  <si>
    <t>высшая</t>
  </si>
  <si>
    <t>I</t>
  </si>
  <si>
    <t>II</t>
  </si>
  <si>
    <t>III</t>
  </si>
  <si>
    <t>IV</t>
  </si>
  <si>
    <t>наим. 
показ.</t>
  </si>
  <si>
    <t>Руководители общеобразовательных учреждений</t>
  </si>
  <si>
    <t>сумма</t>
  </si>
  <si>
    <t>Коэфф.</t>
  </si>
  <si>
    <t>Заместители руководителей общеобразовательных учреждений</t>
  </si>
  <si>
    <t>Руководители структурных подразделений</t>
  </si>
  <si>
    <t>Главные специалисты образовательных учреждений (гл.бухгалтер, гл.инженер и т.д.)</t>
  </si>
  <si>
    <t>Группа по оплате труда
 (по объем.показ)</t>
  </si>
  <si>
    <t>Квалификационные 
категории</t>
  </si>
  <si>
    <t>Квалификационная категория</t>
  </si>
  <si>
    <t>среднее 
проф.образование</t>
  </si>
  <si>
    <t>высшее 
проф.образование</t>
  </si>
  <si>
    <t>среднее</t>
  </si>
  <si>
    <t>2-5</t>
  </si>
  <si>
    <t>0-2</t>
  </si>
  <si>
    <t>5-10</t>
  </si>
  <si>
    <t>10-20</t>
  </si>
  <si>
    <t>более
20</t>
  </si>
  <si>
    <t>Стаж педагогической работы (лет)</t>
  </si>
  <si>
    <t>наим.
показ.</t>
  </si>
  <si>
    <t>коэфф.</t>
  </si>
  <si>
    <t>1п</t>
  </si>
  <si>
    <t>6п</t>
  </si>
  <si>
    <t>11п</t>
  </si>
  <si>
    <t>47п</t>
  </si>
  <si>
    <t>52п</t>
  </si>
  <si>
    <t>57п</t>
  </si>
  <si>
    <t>Инструктор по труду, инструктор по физической культуре, ст.вожатый, музыкальный руководитель</t>
  </si>
  <si>
    <t>6и</t>
  </si>
  <si>
    <t>11и</t>
  </si>
  <si>
    <t>47и</t>
  </si>
  <si>
    <t>52и</t>
  </si>
  <si>
    <t>57и</t>
  </si>
  <si>
    <t>1и</t>
  </si>
  <si>
    <t>Педработники общеобразовательных учреждений 
(кроме инструктор по труду, инструктор по физ.культуре, ст.вожатый, музыкальный руководитель)
Без стажа</t>
  </si>
  <si>
    <t>Инструктор по труду, инструктор по физической культуре, ст.вожатый, музыкальный руководитель
Без стажа</t>
  </si>
  <si>
    <t>Приложение к Постановлению</t>
  </si>
  <si>
    <t>Главы администрации Волжского</t>
  </si>
  <si>
    <t xml:space="preserve">муниципального района </t>
  </si>
  <si>
    <t>Ставки (оклады) заработной платы в общеобразовательных</t>
  </si>
  <si>
    <t>муниципальных учреждениях Волжского муниципального района.</t>
  </si>
  <si>
    <t>в зависимости от уровня профессиональной компетенции,квалификационной</t>
  </si>
  <si>
    <t xml:space="preserve">категории, группы по оплате труда руководителей , работающих в поселках </t>
  </si>
  <si>
    <t>городского типа.</t>
  </si>
  <si>
    <t>Педагогические работники общеобразовательных учреждений 
(кроме инструктор по труду, инструктор по физ.культуре, ст.вожатый, музыкальный руководитель)</t>
  </si>
  <si>
    <t xml:space="preserve">категории, стажа педагогической работы , работающих в поселках </t>
  </si>
  <si>
    <t>Разряды</t>
  </si>
  <si>
    <t>разница</t>
  </si>
  <si>
    <t>ставка</t>
  </si>
  <si>
    <t>Руков.в/овыс. кат.1 гр.о.т.</t>
  </si>
  <si>
    <t>Руков.в/о1 кат.1 гр.о.т.</t>
  </si>
  <si>
    <t>Руков.в/о1 кат.2 гр.о.т.</t>
  </si>
  <si>
    <t>Руков.в/о1 кат.3 гр.о.т.</t>
  </si>
  <si>
    <t>Руков.в/о1 кат.4 гр.о.т.</t>
  </si>
  <si>
    <t>Зам.д.в/о 1 кат.1 гр.о.т.</t>
  </si>
  <si>
    <t>Зам.д.в/о 1 кат.2 гр.о.т.</t>
  </si>
  <si>
    <t>Зам.д.в/о 1 кат.3 гр.о.т.</t>
  </si>
  <si>
    <t>Зам.д.в/о 1 кат.4 гр.о.т.</t>
  </si>
  <si>
    <t>Пед.в/о 2 кат.</t>
  </si>
  <si>
    <t>Пед.в/о 1 кат.</t>
  </si>
  <si>
    <t>Пед.в/о выс. кат.</t>
  </si>
  <si>
    <t>Пед.в/о 0-2 г.</t>
  </si>
  <si>
    <t>Пед.в/о 2-5 л</t>
  </si>
  <si>
    <t>Пед.в/о 5-10 л.</t>
  </si>
  <si>
    <t>Пед.в/о10-20 л.</t>
  </si>
  <si>
    <t>Пед.в/о бол20 л.</t>
  </si>
  <si>
    <t>Пед.с/о 0-2 г.</t>
  </si>
  <si>
    <t>Пед.с/о 2-5 л</t>
  </si>
  <si>
    <t>Пед.с/о 5-10 л.</t>
  </si>
  <si>
    <t>Пед.с/о10-20 л.</t>
  </si>
  <si>
    <t>Пед.с/о бол20 л.</t>
  </si>
  <si>
    <t>Муз.с/о 2 кат.</t>
  </si>
  <si>
    <t>Муз.с/о 1 кат.</t>
  </si>
  <si>
    <t>Муз.с/о выс. кат.</t>
  </si>
  <si>
    <t>Муз.в/о 2 кат.</t>
  </si>
  <si>
    <t>Муз.в/о 1 кат.</t>
  </si>
  <si>
    <t>Муз.в/о выс. кат.</t>
  </si>
  <si>
    <t>Муз.в/о 0-2 г.</t>
  </si>
  <si>
    <t>Муз.в/о 2-5 л</t>
  </si>
  <si>
    <t>Муз.в/о 5-10 л.</t>
  </si>
  <si>
    <t>Муз.в/о10-20 л.</t>
  </si>
  <si>
    <t>Муз.в/о бол20 л.</t>
  </si>
  <si>
    <t>Муз.с/о 0-2 г.</t>
  </si>
  <si>
    <t>Муз.с/о 2-5 л</t>
  </si>
  <si>
    <t>Муз.с/о 5-10 л.</t>
  </si>
  <si>
    <t>Муз.с/о10-20 л.</t>
  </si>
  <si>
    <t>Муз.с/о бол20 л.</t>
  </si>
  <si>
    <t>Руков.в/о б/ кат.1 гр.о.т.</t>
  </si>
  <si>
    <t>Руков.в/о б/ кат.2 гр.о.т.</t>
  </si>
  <si>
    <t>Руков.в/о б/ кат.3 гр.о.т.</t>
  </si>
  <si>
    <t>Руков.в/о б/ кат.4 гр.о.т.</t>
  </si>
  <si>
    <t>Зам.д.в/о б/кат.1 гр.о.т.</t>
  </si>
  <si>
    <t>Зам.д.в/о б/кат.2 гр.о.т.</t>
  </si>
  <si>
    <t>Зам.д.в/о б/кат.4 гр.о.т.</t>
  </si>
  <si>
    <t>Зам.д.в/о б/кат.3 гр.о.т.</t>
  </si>
  <si>
    <t>Руков.в/овыс. кат.2 гр.о.т.</t>
  </si>
  <si>
    <t>Пед.с/о 2 кат.</t>
  </si>
  <si>
    <t>Пед.с/о 1 кат.</t>
  </si>
  <si>
    <t>Пед.с/о выс. кат.</t>
  </si>
  <si>
    <t>2ПГ</t>
  </si>
  <si>
    <t>3ПГ</t>
  </si>
  <si>
    <t>4ПГ</t>
  </si>
  <si>
    <t>5ПГ</t>
  </si>
  <si>
    <t>7ПГ</t>
  </si>
  <si>
    <t>8ПГ</t>
  </si>
  <si>
    <t>9ПГ</t>
  </si>
  <si>
    <t>10ПГ</t>
  </si>
  <si>
    <t>12ПГ</t>
  </si>
  <si>
    <t>13ПГ</t>
  </si>
  <si>
    <t>2ИГ</t>
  </si>
  <si>
    <t>3ИГ</t>
  </si>
  <si>
    <t>4ИГ</t>
  </si>
  <si>
    <t>5ИГ</t>
  </si>
  <si>
    <t>8ИГ</t>
  </si>
  <si>
    <t>9ИГ</t>
  </si>
  <si>
    <t>10ИГ</t>
  </si>
  <si>
    <t>12ИГ</t>
  </si>
  <si>
    <t>с 1 февраля 2008 г.</t>
  </si>
  <si>
    <t>от 28 ноября 2007 года № 546</t>
  </si>
  <si>
    <t>от 28  ноября 2007 года № 546</t>
  </si>
  <si>
    <t>от 28  ноября 2007 года №546</t>
  </si>
  <si>
    <t>1РУКГ</t>
  </si>
  <si>
    <t>2РУКГ</t>
  </si>
  <si>
    <t>3РУКГ</t>
  </si>
  <si>
    <t>4РУКГ</t>
  </si>
  <si>
    <t>5РУКГ</t>
  </si>
  <si>
    <t>6РУКГ</t>
  </si>
  <si>
    <t>7РУКГ</t>
  </si>
  <si>
    <t>8РУКГ</t>
  </si>
  <si>
    <t>1РУКВГ</t>
  </si>
  <si>
    <t>2РУКВГ</t>
  </si>
  <si>
    <t>3РУКВГ</t>
  </si>
  <si>
    <t>4РУКВГ</t>
  </si>
  <si>
    <t>5РУКВГ</t>
  </si>
  <si>
    <t>6РУКВГ</t>
  </si>
  <si>
    <t>7РУКВГ</t>
  </si>
  <si>
    <t>8РУКВГ</t>
  </si>
  <si>
    <t>9РУКВГ</t>
  </si>
  <si>
    <t>10РУВГ</t>
  </si>
  <si>
    <t>11РУВГ</t>
  </si>
  <si>
    <t>12РУВГ</t>
  </si>
  <si>
    <t>1ЗАМГ</t>
  </si>
  <si>
    <t>2ЗАМГ</t>
  </si>
  <si>
    <t>3ЗАМГ</t>
  </si>
  <si>
    <t>4ЗАМГ</t>
  </si>
  <si>
    <t>5ЗАМГ</t>
  </si>
  <si>
    <t>6ЗАМГ</t>
  </si>
  <si>
    <t>7ЗАМГ</t>
  </si>
  <si>
    <t>8ЗАМГ</t>
  </si>
  <si>
    <t>1ЗАМВГ</t>
  </si>
  <si>
    <t>2ЗАМВГ</t>
  </si>
  <si>
    <t>3ЗАМВГ</t>
  </si>
  <si>
    <t>4ЗАМВГ</t>
  </si>
  <si>
    <t>5ЗАМВГ</t>
  </si>
  <si>
    <t>6ЗАМВГ</t>
  </si>
  <si>
    <t>7ЗАМВГ</t>
  </si>
  <si>
    <t>8ЗАМВГ</t>
  </si>
  <si>
    <t>9ЗАМГ</t>
  </si>
  <si>
    <t>10ЗАМГ</t>
  </si>
  <si>
    <t>11ЗАМГ</t>
  </si>
  <si>
    <t>12ЗАМГ</t>
  </si>
  <si>
    <t>13ЗАМГ</t>
  </si>
  <si>
    <t>1РСПГ</t>
  </si>
  <si>
    <t>2РСПГ</t>
  </si>
  <si>
    <t>3РСПГ</t>
  </si>
  <si>
    <t>4РСПГ</t>
  </si>
  <si>
    <t>5РСПГ</t>
  </si>
  <si>
    <t>6РСПГ</t>
  </si>
  <si>
    <t>7РСПГ</t>
  </si>
  <si>
    <t>8РСПГ</t>
  </si>
  <si>
    <t>1РСПВГ</t>
  </si>
  <si>
    <t>2РСПВГ</t>
  </si>
  <si>
    <t>3РСПВГ</t>
  </si>
  <si>
    <t>4РСПВГ</t>
  </si>
  <si>
    <t>5РСПВГ</t>
  </si>
  <si>
    <t>6РСПВГ</t>
  </si>
  <si>
    <t>7РСПВГ</t>
  </si>
  <si>
    <t>8РСПВГ</t>
  </si>
  <si>
    <t>1ГЛСПГ</t>
  </si>
  <si>
    <t>2ГЛСПГ</t>
  </si>
  <si>
    <t>3ГЛСПГ</t>
  </si>
  <si>
    <t>4ГЛСПГ</t>
  </si>
  <si>
    <t>1ГЛСПВГ</t>
  </si>
  <si>
    <t>2ГЛСПВГ</t>
  </si>
  <si>
    <t>3ГЛСПВГ</t>
  </si>
  <si>
    <t>4ГЛСПВГ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</si>
</sst>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6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64" fontId="0" fillId="0" borderId="26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164" fontId="0" fillId="0" borderId="31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164" fontId="0" fillId="0" borderId="34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49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4" fontId="0" fillId="0" borderId="36" xfId="0" applyNumberFormat="1" applyBorder="1" applyAlignment="1">
      <alignment/>
    </xf>
    <xf numFmtId="49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164" fontId="0" fillId="0" borderId="38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2" fontId="0" fillId="0" borderId="22" xfId="0" applyNumberFormat="1" applyBorder="1" applyAlignment="1">
      <alignment/>
    </xf>
    <xf numFmtId="164" fontId="0" fillId="0" borderId="22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36" xfId="0" applyNumberFormat="1" applyBorder="1" applyAlignment="1">
      <alignment/>
    </xf>
    <xf numFmtId="1" fontId="0" fillId="0" borderId="36" xfId="0" applyNumberFormat="1" applyBorder="1" applyAlignment="1">
      <alignment/>
    </xf>
    <xf numFmtId="49" fontId="0" fillId="0" borderId="31" xfId="0" applyNumberFormat="1" applyBorder="1" applyAlignment="1">
      <alignment/>
    </xf>
    <xf numFmtId="1" fontId="0" fillId="0" borderId="31" xfId="0" applyNumberFormat="1" applyBorder="1" applyAlignment="1">
      <alignment/>
    </xf>
    <xf numFmtId="3" fontId="0" fillId="0" borderId="36" xfId="0" applyNumberFormat="1" applyBorder="1" applyAlignment="1">
      <alignment/>
    </xf>
    <xf numFmtId="2" fontId="0" fillId="0" borderId="31" xfId="0" applyNumberFormat="1" applyBorder="1" applyAlignment="1">
      <alignment/>
    </xf>
    <xf numFmtId="49" fontId="2" fillId="0" borderId="0" xfId="0" applyNumberFormat="1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25"/>
          <c:w val="0.7932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часть'!$A$84</c:f>
              <c:strCache>
                <c:ptCount val="1"/>
                <c:pt idx="0">
                  <c:v>ставка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 часть'!$B$84:$N$84</c:f>
              <c:numCache>
                <c:ptCount val="13"/>
                <c:pt idx="0">
                  <c:v>2171</c:v>
                </c:pt>
                <c:pt idx="1">
                  <c:v>2386</c:v>
                </c:pt>
                <c:pt idx="2">
                  <c:v>2620</c:v>
                </c:pt>
                <c:pt idx="3">
                  <c:v>2874</c:v>
                </c:pt>
                <c:pt idx="4">
                  <c:v>3148</c:v>
                </c:pt>
                <c:pt idx="5">
                  <c:v>3402</c:v>
                </c:pt>
                <c:pt idx="6">
                  <c:v>3676</c:v>
                </c:pt>
                <c:pt idx="7">
                  <c:v>3950</c:v>
                </c:pt>
                <c:pt idx="8">
                  <c:v>4263</c:v>
                </c:pt>
                <c:pt idx="9">
                  <c:v>4576</c:v>
                </c:pt>
                <c:pt idx="10">
                  <c:v>4929</c:v>
                </c:pt>
                <c:pt idx="11">
                  <c:v>6319</c:v>
                </c:pt>
              </c:numCache>
            </c:numRef>
          </c:val>
        </c:ser>
        <c:ser>
          <c:idx val="1"/>
          <c:order val="1"/>
          <c:tx>
            <c:strRef>
              <c:f>'1 часть'!$A$85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 часть'!$B$85:$N$85</c:f>
              <c:numCache>
                <c:ptCount val="13"/>
              </c:numCache>
            </c:numRef>
          </c:val>
        </c:ser>
        <c:ser>
          <c:idx val="2"/>
          <c:order val="2"/>
          <c:tx>
            <c:strRef>
              <c:f>'1 часть'!$A$86</c:f>
              <c:strCache>
                <c:ptCount val="1"/>
                <c:pt idx="0">
                  <c:v>Руков.в/овыс. кат.1 гр.о.т.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 часть'!$B$86:$N$86</c:f>
              <c:numCache>
                <c:ptCount val="13"/>
                <c:pt idx="9">
                  <c:v>4574.636352</c:v>
                </c:pt>
                <c:pt idx="12">
                  <c:v>-1.3636479999995572</c:v>
                </c:pt>
              </c:numCache>
            </c:numRef>
          </c:val>
        </c:ser>
        <c:ser>
          <c:idx val="3"/>
          <c:order val="3"/>
          <c:tx>
            <c:strRef>
              <c:f>'1 часть'!$A$87</c:f>
              <c:strCache>
                <c:ptCount val="1"/>
                <c:pt idx="0">
                  <c:v>Руков.в/овыс. кат.2 гр.о.т.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 часть'!$B$87:$N$87</c:f>
              <c:numCache>
                <c:ptCount val="13"/>
                <c:pt idx="8">
                  <c:v>4262.729328</c:v>
                </c:pt>
                <c:pt idx="12">
                  <c:v>-0.2706719999996494</c:v>
                </c:pt>
              </c:numCache>
            </c:numRef>
          </c:val>
        </c:ser>
        <c:axId val="64713351"/>
        <c:axId val="45549248"/>
      </c:bar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9248"/>
        <c:crosses val="autoZero"/>
        <c:auto val="1"/>
        <c:lblOffset val="100"/>
        <c:tickLblSkip val="1"/>
        <c:noMultiLvlLbl val="0"/>
      </c:catAx>
      <c:valAx>
        <c:axId val="45549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13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"/>
          <c:y val="0.428"/>
          <c:w val="0.15975"/>
          <c:h val="0.1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pane ySplit="12" topLeftCell="A71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8.7109375" style="2" customWidth="1"/>
    <col min="2" max="2" width="10.28125" style="11" customWidth="1"/>
    <col min="3" max="3" width="9.57421875" style="7" customWidth="1"/>
    <col min="4" max="4" width="8.421875" style="1" customWidth="1"/>
    <col min="5" max="5" width="8.00390625" style="1" customWidth="1"/>
    <col min="6" max="6" width="10.8515625" style="1" customWidth="1"/>
    <col min="7" max="8" width="8.421875" style="1" customWidth="1"/>
    <col min="9" max="9" width="8.8515625" style="1" customWidth="1"/>
    <col min="10" max="10" width="9.28125" style="1" customWidth="1"/>
    <col min="11" max="11" width="9.00390625" style="1" customWidth="1"/>
    <col min="12" max="12" width="8.421875" style="1" customWidth="1"/>
    <col min="13" max="13" width="8.7109375" style="1" customWidth="1"/>
    <col min="14" max="14" width="8.28125" style="1" customWidth="1"/>
  </cols>
  <sheetData>
    <row r="1" ht="15">
      <c r="A1" s="2" t="s">
        <v>44</v>
      </c>
    </row>
    <row r="2" ht="15">
      <c r="A2" s="2" t="s">
        <v>45</v>
      </c>
    </row>
    <row r="3" ht="15">
      <c r="A3" s="2" t="s">
        <v>46</v>
      </c>
    </row>
    <row r="4" ht="15">
      <c r="A4" s="2" t="s">
        <v>127</v>
      </c>
    </row>
    <row r="5" ht="15">
      <c r="D5" s="1" t="s">
        <v>47</v>
      </c>
    </row>
    <row r="6" ht="15">
      <c r="D6" s="1" t="s">
        <v>48</v>
      </c>
    </row>
    <row r="7" ht="15">
      <c r="D7" s="1" t="s">
        <v>49</v>
      </c>
    </row>
    <row r="8" ht="15">
      <c r="D8" s="1" t="s">
        <v>50</v>
      </c>
    </row>
    <row r="9" spans="4:6" ht="15">
      <c r="D9" s="1" t="s">
        <v>51</v>
      </c>
      <c r="F9" s="1" t="s">
        <v>125</v>
      </c>
    </row>
    <row r="10" spans="1:12" ht="27" customHeight="1">
      <c r="A10" s="81" t="s">
        <v>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4" s="5" customFormat="1" ht="33.75" customHeight="1">
      <c r="A11" s="86" t="s">
        <v>8</v>
      </c>
      <c r="B11" s="85" t="s">
        <v>10</v>
      </c>
      <c r="C11" s="82" t="s">
        <v>11</v>
      </c>
      <c r="D11" s="83" t="s">
        <v>0</v>
      </c>
      <c r="E11" s="83"/>
      <c r="F11" s="84" t="s">
        <v>16</v>
      </c>
      <c r="G11" s="83"/>
      <c r="H11" s="83"/>
      <c r="I11" s="84" t="s">
        <v>15</v>
      </c>
      <c r="J11" s="83"/>
      <c r="K11" s="83"/>
      <c r="L11" s="83"/>
      <c r="M11" s="4"/>
      <c r="N11" s="4"/>
    </row>
    <row r="12" spans="1:14" s="5" customFormat="1" ht="21" customHeight="1">
      <c r="A12" s="87"/>
      <c r="B12" s="85"/>
      <c r="C12" s="82"/>
      <c r="D12" s="6" t="s">
        <v>1</v>
      </c>
      <c r="E12" s="6" t="s">
        <v>2</v>
      </c>
      <c r="F12" s="6" t="s">
        <v>3</v>
      </c>
      <c r="G12" s="6" t="s">
        <v>4</v>
      </c>
      <c r="H12" s="6" t="s">
        <v>5</v>
      </c>
      <c r="I12" s="6" t="s">
        <v>4</v>
      </c>
      <c r="J12" s="6" t="s">
        <v>5</v>
      </c>
      <c r="K12" s="6" t="s">
        <v>6</v>
      </c>
      <c r="L12" s="6" t="s">
        <v>7</v>
      </c>
      <c r="M12" s="4"/>
      <c r="N12" s="4"/>
    </row>
    <row r="13" spans="1:14" ht="15">
      <c r="A13" s="8" t="s">
        <v>129</v>
      </c>
      <c r="B13" s="14">
        <f aca="true" t="shared" si="0" ref="B13:B32">1601*C13</f>
        <v>2789.5824000000002</v>
      </c>
      <c r="C13" s="9">
        <f>F13*I13</f>
        <v>1.7424000000000002</v>
      </c>
      <c r="D13" s="10"/>
      <c r="E13" s="10"/>
      <c r="F13" s="10">
        <v>1.32</v>
      </c>
      <c r="G13" s="10"/>
      <c r="H13" s="10"/>
      <c r="I13" s="10">
        <v>1.32</v>
      </c>
      <c r="J13" s="10"/>
      <c r="K13" s="10"/>
      <c r="L13" s="10"/>
      <c r="N13" s="21"/>
    </row>
    <row r="14" spans="1:14" ht="15">
      <c r="A14" s="8" t="s">
        <v>130</v>
      </c>
      <c r="B14" s="14">
        <f t="shared" si="0"/>
        <v>2599.3836</v>
      </c>
      <c r="C14" s="9">
        <f>F14*J14</f>
        <v>1.6236000000000002</v>
      </c>
      <c r="D14" s="10"/>
      <c r="E14" s="10"/>
      <c r="F14" s="10">
        <v>1.32</v>
      </c>
      <c r="G14" s="10"/>
      <c r="H14" s="10"/>
      <c r="I14" s="10"/>
      <c r="J14" s="10">
        <v>1.23</v>
      </c>
      <c r="K14" s="10"/>
      <c r="L14" s="10"/>
      <c r="N14" s="21"/>
    </row>
    <row r="15" spans="1:14" ht="15">
      <c r="A15" s="8" t="s">
        <v>131</v>
      </c>
      <c r="B15" s="14">
        <f t="shared" si="0"/>
        <v>2409.1848</v>
      </c>
      <c r="C15" s="9">
        <f>F15*K15</f>
        <v>1.5048</v>
      </c>
      <c r="D15" s="10"/>
      <c r="E15" s="10"/>
      <c r="F15" s="10">
        <v>1.32</v>
      </c>
      <c r="G15" s="10"/>
      <c r="H15" s="10"/>
      <c r="I15" s="10"/>
      <c r="J15" s="10"/>
      <c r="K15" s="10">
        <v>1.14</v>
      </c>
      <c r="L15" s="10"/>
      <c r="N15" s="21"/>
    </row>
    <row r="16" spans="1:14" ht="15">
      <c r="A16" s="8" t="s">
        <v>132</v>
      </c>
      <c r="B16" s="14">
        <f t="shared" si="0"/>
        <v>2240.1192000000005</v>
      </c>
      <c r="C16" s="9">
        <f>F16*L16</f>
        <v>1.3992000000000002</v>
      </c>
      <c r="D16" s="10"/>
      <c r="E16" s="10"/>
      <c r="F16" s="10">
        <v>1.32</v>
      </c>
      <c r="G16" s="10"/>
      <c r="H16" s="10"/>
      <c r="I16" s="10"/>
      <c r="J16" s="10"/>
      <c r="K16" s="10"/>
      <c r="L16" s="10">
        <v>1.06</v>
      </c>
      <c r="N16" s="21"/>
    </row>
    <row r="17" spans="1:14" ht="15">
      <c r="A17" s="8" t="s">
        <v>133</v>
      </c>
      <c r="B17" s="14">
        <f t="shared" si="0"/>
        <v>2599.3836</v>
      </c>
      <c r="C17" s="9">
        <f>G17*I17</f>
        <v>1.6236000000000002</v>
      </c>
      <c r="D17" s="10"/>
      <c r="E17" s="10"/>
      <c r="F17" s="10"/>
      <c r="G17" s="10">
        <v>1.23</v>
      </c>
      <c r="H17" s="10"/>
      <c r="I17" s="10">
        <v>1.32</v>
      </c>
      <c r="J17" s="10"/>
      <c r="K17" s="10"/>
      <c r="L17" s="10"/>
      <c r="N17" s="21"/>
    </row>
    <row r="18" spans="1:14" ht="15">
      <c r="A18" s="8" t="s">
        <v>134</v>
      </c>
      <c r="B18" s="14">
        <f t="shared" si="0"/>
        <v>2422.1529</v>
      </c>
      <c r="C18" s="9">
        <f>G18*J18</f>
        <v>1.5129</v>
      </c>
      <c r="D18" s="10"/>
      <c r="E18" s="10"/>
      <c r="F18" s="10"/>
      <c r="G18" s="10">
        <v>1.23</v>
      </c>
      <c r="H18" s="10"/>
      <c r="I18" s="10"/>
      <c r="J18" s="10">
        <v>1.23</v>
      </c>
      <c r="K18" s="10"/>
      <c r="L18" s="10"/>
      <c r="N18" s="21"/>
    </row>
    <row r="19" spans="1:14" ht="15">
      <c r="A19" s="8" t="s">
        <v>135</v>
      </c>
      <c r="B19" s="14">
        <f t="shared" si="0"/>
        <v>2244.9222</v>
      </c>
      <c r="C19" s="9">
        <f>G19*K19</f>
        <v>1.4022</v>
      </c>
      <c r="D19" s="10"/>
      <c r="E19" s="10"/>
      <c r="F19" s="10"/>
      <c r="G19" s="10">
        <v>1.23</v>
      </c>
      <c r="H19" s="10"/>
      <c r="I19" s="10"/>
      <c r="J19" s="10"/>
      <c r="K19" s="10">
        <v>1.14</v>
      </c>
      <c r="L19" s="10"/>
      <c r="N19" s="21"/>
    </row>
    <row r="20" spans="1:14" ht="15">
      <c r="A20" s="8" t="s">
        <v>136</v>
      </c>
      <c r="B20" s="14">
        <f t="shared" si="0"/>
        <v>2087.3838</v>
      </c>
      <c r="C20" s="9">
        <f>G20*L20</f>
        <v>1.3038</v>
      </c>
      <c r="D20" s="10"/>
      <c r="E20" s="10"/>
      <c r="F20" s="10"/>
      <c r="G20" s="10">
        <v>1.23</v>
      </c>
      <c r="H20" s="10"/>
      <c r="I20" s="10"/>
      <c r="J20" s="10"/>
      <c r="K20" s="10"/>
      <c r="L20" s="10">
        <v>1.06</v>
      </c>
      <c r="N20" s="21"/>
    </row>
    <row r="21" spans="1:14" ht="15">
      <c r="A21" s="8" t="s">
        <v>137</v>
      </c>
      <c r="B21" s="14">
        <f t="shared" si="0"/>
        <v>5216.519088000001</v>
      </c>
      <c r="C21" s="9">
        <f>D21*F21*I21</f>
        <v>3.2582880000000007</v>
      </c>
      <c r="D21" s="10">
        <v>1.87</v>
      </c>
      <c r="E21" s="10"/>
      <c r="F21" s="10">
        <v>1.32</v>
      </c>
      <c r="G21" s="10"/>
      <c r="H21" s="10"/>
      <c r="I21" s="10">
        <v>1.32</v>
      </c>
      <c r="J21" s="10"/>
      <c r="K21" s="10"/>
      <c r="L21" s="10"/>
      <c r="N21" s="21"/>
    </row>
    <row r="22" spans="1:14" ht="15">
      <c r="A22" s="8" t="s">
        <v>138</v>
      </c>
      <c r="B22" s="14">
        <f t="shared" si="0"/>
        <v>4860.847332</v>
      </c>
      <c r="C22" s="9">
        <f>D22*F22*J22</f>
        <v>3.0361320000000003</v>
      </c>
      <c r="D22" s="10">
        <v>1.87</v>
      </c>
      <c r="E22" s="10"/>
      <c r="F22" s="10">
        <v>1.32</v>
      </c>
      <c r="G22" s="10"/>
      <c r="H22" s="10"/>
      <c r="I22" s="10"/>
      <c r="J22" s="10">
        <v>1.23</v>
      </c>
      <c r="K22" s="10"/>
      <c r="L22" s="10"/>
      <c r="N22" s="21"/>
    </row>
    <row r="23" spans="1:14" ht="15">
      <c r="A23" s="8" t="s">
        <v>139</v>
      </c>
      <c r="B23" s="14">
        <f t="shared" si="0"/>
        <v>4505.175576000001</v>
      </c>
      <c r="C23" s="9">
        <f>D23*F23*K23</f>
        <v>2.8139760000000003</v>
      </c>
      <c r="D23" s="10">
        <v>1.87</v>
      </c>
      <c r="E23" s="10"/>
      <c r="F23" s="10">
        <v>1.32</v>
      </c>
      <c r="G23" s="10"/>
      <c r="H23" s="10"/>
      <c r="I23" s="10"/>
      <c r="J23" s="10"/>
      <c r="K23" s="10">
        <v>1.14</v>
      </c>
      <c r="L23" s="10"/>
      <c r="N23" s="21"/>
    </row>
    <row r="24" spans="1:14" ht="15">
      <c r="A24" s="8" t="s">
        <v>140</v>
      </c>
      <c r="B24" s="14">
        <f t="shared" si="0"/>
        <v>4189.022904</v>
      </c>
      <c r="C24" s="9">
        <f>D24*F24*L24</f>
        <v>2.6165040000000004</v>
      </c>
      <c r="D24" s="10">
        <v>1.87</v>
      </c>
      <c r="E24" s="10"/>
      <c r="F24" s="10">
        <v>1.32</v>
      </c>
      <c r="G24" s="10"/>
      <c r="H24" s="10"/>
      <c r="I24" s="10"/>
      <c r="J24" s="10"/>
      <c r="K24" s="10"/>
      <c r="L24" s="10">
        <v>1.06</v>
      </c>
      <c r="N24" s="21"/>
    </row>
    <row r="25" spans="1:14" ht="15">
      <c r="A25" s="8" t="s">
        <v>141</v>
      </c>
      <c r="B25" s="14">
        <f t="shared" si="0"/>
        <v>4860.847332</v>
      </c>
      <c r="C25" s="9">
        <f>D25*G25*I25</f>
        <v>3.0361320000000003</v>
      </c>
      <c r="D25" s="10">
        <v>1.87</v>
      </c>
      <c r="E25" s="10"/>
      <c r="F25" s="10"/>
      <c r="G25" s="10">
        <v>1.23</v>
      </c>
      <c r="H25" s="10"/>
      <c r="I25" s="10">
        <v>1.32</v>
      </c>
      <c r="J25" s="10"/>
      <c r="K25" s="10"/>
      <c r="L25" s="10"/>
      <c r="N25" s="21"/>
    </row>
    <row r="26" spans="1:14" ht="15">
      <c r="A26" s="8" t="s">
        <v>142</v>
      </c>
      <c r="B26" s="14">
        <f t="shared" si="0"/>
        <v>4529.425923</v>
      </c>
      <c r="C26" s="9">
        <f>D26*G26*J26</f>
        <v>2.829123</v>
      </c>
      <c r="D26" s="10">
        <v>1.87</v>
      </c>
      <c r="E26" s="10"/>
      <c r="F26" s="10"/>
      <c r="G26" s="10">
        <v>1.23</v>
      </c>
      <c r="H26" s="10"/>
      <c r="I26" s="10"/>
      <c r="J26" s="10">
        <v>1.23</v>
      </c>
      <c r="K26" s="10"/>
      <c r="L26" s="10"/>
      <c r="N26" s="21"/>
    </row>
    <row r="27" spans="1:14" ht="15">
      <c r="A27" s="8" t="s">
        <v>143</v>
      </c>
      <c r="B27" s="14">
        <f t="shared" si="0"/>
        <v>4198.004513999999</v>
      </c>
      <c r="C27" s="9">
        <f>D27*G27*K27</f>
        <v>2.622114</v>
      </c>
      <c r="D27" s="10">
        <v>1.87</v>
      </c>
      <c r="E27" s="10"/>
      <c r="F27" s="10"/>
      <c r="G27" s="10">
        <v>1.23</v>
      </c>
      <c r="H27" s="10"/>
      <c r="I27" s="10"/>
      <c r="J27" s="10"/>
      <c r="K27" s="10">
        <v>1.14</v>
      </c>
      <c r="L27" s="10"/>
      <c r="N27" s="21"/>
    </row>
    <row r="28" spans="1:14" ht="15">
      <c r="A28" s="8" t="s">
        <v>144</v>
      </c>
      <c r="B28" s="14">
        <f t="shared" si="0"/>
        <v>3903.4077060000004</v>
      </c>
      <c r="C28" s="9">
        <f>D28*G28*L28</f>
        <v>2.4381060000000003</v>
      </c>
      <c r="D28" s="10">
        <v>1.87</v>
      </c>
      <c r="E28" s="10"/>
      <c r="F28" s="10"/>
      <c r="G28" s="10">
        <v>1.23</v>
      </c>
      <c r="H28" s="10"/>
      <c r="I28" s="10"/>
      <c r="J28" s="10"/>
      <c r="K28" s="10"/>
      <c r="L28" s="10">
        <v>1.06</v>
      </c>
      <c r="N28" s="21"/>
    </row>
    <row r="29" spans="1:14" ht="15">
      <c r="A29" s="8" t="s">
        <v>145</v>
      </c>
      <c r="B29" s="14">
        <f t="shared" si="0"/>
        <v>3951.9084000000007</v>
      </c>
      <c r="C29" s="9">
        <f>D29*I29</f>
        <v>2.4684000000000004</v>
      </c>
      <c r="D29" s="10">
        <v>1.87</v>
      </c>
      <c r="E29" s="10"/>
      <c r="F29" s="10"/>
      <c r="G29" s="10"/>
      <c r="H29" s="10"/>
      <c r="I29" s="10">
        <v>1.32</v>
      </c>
      <c r="J29" s="10"/>
      <c r="K29" s="10"/>
      <c r="L29" s="10"/>
      <c r="N29" s="21"/>
    </row>
    <row r="30" spans="1:14" ht="15">
      <c r="A30" s="8" t="s">
        <v>146</v>
      </c>
      <c r="B30" s="14">
        <f t="shared" si="0"/>
        <v>3682.4601000000002</v>
      </c>
      <c r="C30" s="9">
        <f>D30*J30</f>
        <v>2.3001</v>
      </c>
      <c r="D30" s="10">
        <v>1.87</v>
      </c>
      <c r="E30" s="10"/>
      <c r="F30" s="10"/>
      <c r="G30" s="10"/>
      <c r="H30" s="10"/>
      <c r="I30" s="10"/>
      <c r="J30" s="10">
        <v>1.23</v>
      </c>
      <c r="K30" s="10"/>
      <c r="L30" s="10"/>
      <c r="N30" s="21"/>
    </row>
    <row r="31" spans="1:14" ht="15">
      <c r="A31" s="8" t="s">
        <v>147</v>
      </c>
      <c r="B31" s="14">
        <f t="shared" si="0"/>
        <v>3413.0118</v>
      </c>
      <c r="C31" s="9">
        <f>D31*K31</f>
        <v>2.1318</v>
      </c>
      <c r="D31" s="10">
        <v>1.87</v>
      </c>
      <c r="E31" s="10"/>
      <c r="F31" s="10"/>
      <c r="G31" s="10"/>
      <c r="H31" s="10"/>
      <c r="I31" s="10"/>
      <c r="J31" s="10"/>
      <c r="K31" s="10">
        <v>1.14</v>
      </c>
      <c r="L31" s="10"/>
      <c r="N31" s="21"/>
    </row>
    <row r="32" spans="1:14" ht="15">
      <c r="A32" s="8" t="s">
        <v>148</v>
      </c>
      <c r="B32" s="14">
        <f t="shared" si="0"/>
        <v>3173.5022000000004</v>
      </c>
      <c r="C32" s="9">
        <f>D32*L32</f>
        <v>1.9822000000000002</v>
      </c>
      <c r="D32" s="10">
        <v>1.87</v>
      </c>
      <c r="E32" s="10"/>
      <c r="F32" s="10"/>
      <c r="G32" s="10"/>
      <c r="H32" s="10"/>
      <c r="I32" s="10"/>
      <c r="J32" s="10"/>
      <c r="K32" s="10"/>
      <c r="L32" s="10">
        <v>1.06</v>
      </c>
      <c r="N32" s="21"/>
    </row>
    <row r="33" spans="1:14" ht="27" customHeight="1">
      <c r="A33" s="81" t="s">
        <v>12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N33" s="21"/>
    </row>
    <row r="34" spans="1:14" ht="15">
      <c r="A34" s="8" t="s">
        <v>149</v>
      </c>
      <c r="B34" s="14">
        <f>1601*C34</f>
        <v>2601.625</v>
      </c>
      <c r="C34" s="9">
        <f>F34*I34</f>
        <v>1.625</v>
      </c>
      <c r="D34" s="10"/>
      <c r="E34" s="10"/>
      <c r="F34" s="10">
        <v>1.3</v>
      </c>
      <c r="G34" s="10"/>
      <c r="H34" s="10"/>
      <c r="I34" s="10">
        <v>1.25</v>
      </c>
      <c r="J34" s="10"/>
      <c r="K34" s="10"/>
      <c r="L34" s="10"/>
      <c r="N34" s="21"/>
    </row>
    <row r="35" spans="1:14" ht="15">
      <c r="A35" s="8" t="s">
        <v>150</v>
      </c>
      <c r="B35" s="14">
        <f aca="true" t="shared" si="1" ref="B35:B54">1601*C35</f>
        <v>2414.308</v>
      </c>
      <c r="C35" s="9">
        <f>F35*J35</f>
        <v>1.508</v>
      </c>
      <c r="D35" s="10"/>
      <c r="E35" s="10"/>
      <c r="F35" s="10">
        <v>1.3</v>
      </c>
      <c r="G35" s="10"/>
      <c r="H35" s="10"/>
      <c r="I35" s="10"/>
      <c r="J35" s="10">
        <v>1.16</v>
      </c>
      <c r="K35" s="10"/>
      <c r="L35" s="10"/>
      <c r="N35" s="21"/>
    </row>
    <row r="36" spans="1:14" ht="15">
      <c r="A36" s="8" t="s">
        <v>151</v>
      </c>
      <c r="B36" s="14">
        <f t="shared" si="1"/>
        <v>2247.804</v>
      </c>
      <c r="C36" s="9">
        <f>F36*K36</f>
        <v>1.4040000000000001</v>
      </c>
      <c r="D36" s="10"/>
      <c r="E36" s="10"/>
      <c r="F36" s="10">
        <v>1.3</v>
      </c>
      <c r="G36" s="10"/>
      <c r="H36" s="10"/>
      <c r="I36" s="10"/>
      <c r="J36" s="10"/>
      <c r="K36" s="10">
        <v>1.08</v>
      </c>
      <c r="L36" s="10"/>
      <c r="N36" s="21"/>
    </row>
    <row r="37" spans="1:14" ht="15">
      <c r="A37" s="8" t="s">
        <v>152</v>
      </c>
      <c r="B37" s="14">
        <f t="shared" si="1"/>
        <v>2081.3</v>
      </c>
      <c r="C37" s="9">
        <f>F37*L37</f>
        <v>1.3</v>
      </c>
      <c r="D37" s="10"/>
      <c r="E37" s="10"/>
      <c r="F37" s="10">
        <v>1.3</v>
      </c>
      <c r="G37" s="10"/>
      <c r="H37" s="10"/>
      <c r="I37" s="10"/>
      <c r="J37" s="10"/>
      <c r="K37" s="10"/>
      <c r="L37" s="10">
        <v>1</v>
      </c>
      <c r="N37" s="21"/>
    </row>
    <row r="38" spans="1:14" ht="15">
      <c r="A38" s="8" t="s">
        <v>153</v>
      </c>
      <c r="B38" s="14">
        <f t="shared" si="1"/>
        <v>2401.5</v>
      </c>
      <c r="C38" s="9">
        <f>G38*I38</f>
        <v>1.5</v>
      </c>
      <c r="D38" s="10"/>
      <c r="E38" s="10"/>
      <c r="F38" s="10"/>
      <c r="G38" s="10">
        <v>1.2</v>
      </c>
      <c r="H38" s="10"/>
      <c r="I38" s="10">
        <v>1.25</v>
      </c>
      <c r="J38" s="10"/>
      <c r="K38" s="10"/>
      <c r="L38" s="10"/>
      <c r="N38" s="21"/>
    </row>
    <row r="39" spans="1:14" ht="15">
      <c r="A39" s="8" t="s">
        <v>154</v>
      </c>
      <c r="B39" s="14">
        <f t="shared" si="1"/>
        <v>2228.5919999999996</v>
      </c>
      <c r="C39" s="9">
        <f>G39*J39</f>
        <v>1.392</v>
      </c>
      <c r="D39" s="10"/>
      <c r="E39" s="10"/>
      <c r="F39" s="10"/>
      <c r="G39" s="10">
        <v>1.2</v>
      </c>
      <c r="H39" s="10"/>
      <c r="I39" s="10"/>
      <c r="J39" s="10">
        <v>1.16</v>
      </c>
      <c r="K39" s="10"/>
      <c r="L39" s="10"/>
      <c r="N39" s="21"/>
    </row>
    <row r="40" spans="1:14" ht="15">
      <c r="A40" s="8" t="s">
        <v>155</v>
      </c>
      <c r="B40" s="14">
        <f t="shared" si="1"/>
        <v>2074.896</v>
      </c>
      <c r="C40" s="9">
        <f>G40*K40</f>
        <v>1.296</v>
      </c>
      <c r="D40" s="10"/>
      <c r="E40" s="10"/>
      <c r="F40" s="10"/>
      <c r="G40" s="10">
        <v>1.2</v>
      </c>
      <c r="H40" s="10"/>
      <c r="I40" s="10"/>
      <c r="J40" s="10"/>
      <c r="K40" s="10">
        <v>1.08</v>
      </c>
      <c r="L40" s="10"/>
      <c r="N40" s="21"/>
    </row>
    <row r="41" spans="1:14" ht="15">
      <c r="A41" s="8" t="s">
        <v>156</v>
      </c>
      <c r="B41" s="14">
        <f t="shared" si="1"/>
        <v>1921.1999999999998</v>
      </c>
      <c r="C41" s="9">
        <f>G41*L41</f>
        <v>1.2</v>
      </c>
      <c r="D41" s="10"/>
      <c r="E41" s="10"/>
      <c r="F41" s="10"/>
      <c r="G41" s="10">
        <v>1.2</v>
      </c>
      <c r="H41" s="10"/>
      <c r="I41" s="10"/>
      <c r="J41" s="10"/>
      <c r="K41" s="10"/>
      <c r="L41" s="10">
        <v>1</v>
      </c>
      <c r="N41" s="21"/>
    </row>
    <row r="42" spans="1:14" ht="15">
      <c r="A42" s="8" t="s">
        <v>157</v>
      </c>
      <c r="B42" s="14">
        <f t="shared" si="1"/>
        <v>4865.038750000001</v>
      </c>
      <c r="C42" s="9">
        <f>D42*F42*I42</f>
        <v>3.0387500000000003</v>
      </c>
      <c r="D42" s="10">
        <v>1.87</v>
      </c>
      <c r="E42" s="10"/>
      <c r="F42" s="10">
        <v>1.3</v>
      </c>
      <c r="G42" s="10"/>
      <c r="H42" s="10"/>
      <c r="I42" s="10">
        <v>1.25</v>
      </c>
      <c r="J42" s="10"/>
      <c r="K42" s="10"/>
      <c r="L42" s="10"/>
      <c r="N42" s="21"/>
    </row>
    <row r="43" spans="1:14" ht="15">
      <c r="A43" s="8" t="s">
        <v>158</v>
      </c>
      <c r="B43" s="14">
        <f t="shared" si="1"/>
        <v>4514.75596</v>
      </c>
      <c r="C43" s="9">
        <f>D43*F43*J43</f>
        <v>2.81996</v>
      </c>
      <c r="D43" s="10">
        <v>1.87</v>
      </c>
      <c r="E43" s="10"/>
      <c r="F43" s="10">
        <v>1.3</v>
      </c>
      <c r="G43" s="10"/>
      <c r="H43" s="10"/>
      <c r="I43" s="10"/>
      <c r="J43" s="10">
        <v>1.16</v>
      </c>
      <c r="K43" s="10"/>
      <c r="L43" s="10"/>
      <c r="N43" s="21"/>
    </row>
    <row r="44" spans="1:14" ht="15">
      <c r="A44" s="8" t="s">
        <v>159</v>
      </c>
      <c r="B44" s="14">
        <f t="shared" si="1"/>
        <v>4203.39348</v>
      </c>
      <c r="C44" s="9">
        <f>D44*F44*K44</f>
        <v>2.62548</v>
      </c>
      <c r="D44" s="10">
        <v>1.87</v>
      </c>
      <c r="E44" s="10"/>
      <c r="F44" s="10">
        <v>1.3</v>
      </c>
      <c r="G44" s="10"/>
      <c r="H44" s="10"/>
      <c r="I44" s="10"/>
      <c r="J44" s="10"/>
      <c r="K44" s="10">
        <v>1.08</v>
      </c>
      <c r="L44" s="10"/>
      <c r="N44" s="21"/>
    </row>
    <row r="45" spans="1:14" ht="15">
      <c r="A45" s="8" t="s">
        <v>160</v>
      </c>
      <c r="B45" s="14">
        <f t="shared" si="1"/>
        <v>3892.031</v>
      </c>
      <c r="C45" s="9">
        <f>D45*F45*L45</f>
        <v>2.431</v>
      </c>
      <c r="D45" s="10">
        <v>1.87</v>
      </c>
      <c r="E45" s="10"/>
      <c r="F45" s="10">
        <v>1.3</v>
      </c>
      <c r="G45" s="10"/>
      <c r="H45" s="10"/>
      <c r="I45" s="10"/>
      <c r="J45" s="10"/>
      <c r="K45" s="10"/>
      <c r="L45" s="10">
        <v>1</v>
      </c>
      <c r="N45" s="21"/>
    </row>
    <row r="46" spans="1:14" ht="15">
      <c r="A46" s="8" t="s">
        <v>161</v>
      </c>
      <c r="B46" s="14">
        <f t="shared" si="1"/>
        <v>4490.805</v>
      </c>
      <c r="C46" s="9">
        <f>D46*G46*I46</f>
        <v>2.805</v>
      </c>
      <c r="D46" s="10">
        <v>1.87</v>
      </c>
      <c r="E46" s="10"/>
      <c r="F46" s="10"/>
      <c r="G46" s="10">
        <v>1.2</v>
      </c>
      <c r="H46" s="10"/>
      <c r="I46" s="10">
        <v>1.25</v>
      </c>
      <c r="J46" s="10"/>
      <c r="K46" s="10"/>
      <c r="L46" s="10"/>
      <c r="N46" s="21"/>
    </row>
    <row r="47" spans="1:14" ht="15">
      <c r="A47" s="8" t="s">
        <v>162</v>
      </c>
      <c r="B47" s="14">
        <f t="shared" si="1"/>
        <v>4167.46704</v>
      </c>
      <c r="C47" s="9">
        <f>D47*G47*J47</f>
        <v>2.60304</v>
      </c>
      <c r="D47" s="10">
        <v>1.87</v>
      </c>
      <c r="E47" s="10"/>
      <c r="F47" s="10"/>
      <c r="G47" s="10">
        <v>1.2</v>
      </c>
      <c r="H47" s="10"/>
      <c r="I47" s="10"/>
      <c r="J47" s="10">
        <v>1.16</v>
      </c>
      <c r="K47" s="10"/>
      <c r="L47" s="10"/>
      <c r="N47" s="21"/>
    </row>
    <row r="48" spans="1:14" ht="15">
      <c r="A48" s="8" t="s">
        <v>163</v>
      </c>
      <c r="B48" s="14">
        <f t="shared" si="1"/>
        <v>3880.0555200000003</v>
      </c>
      <c r="C48" s="9">
        <f>D48*G48*K48</f>
        <v>2.4235200000000003</v>
      </c>
      <c r="D48" s="10">
        <v>1.87</v>
      </c>
      <c r="E48" s="10"/>
      <c r="F48" s="10"/>
      <c r="G48" s="10">
        <v>1.2</v>
      </c>
      <c r="H48" s="10"/>
      <c r="I48" s="10"/>
      <c r="J48" s="10"/>
      <c r="K48" s="10">
        <v>1.08</v>
      </c>
      <c r="L48" s="10"/>
      <c r="N48" s="21"/>
    </row>
    <row r="49" spans="1:14" ht="15">
      <c r="A49" s="8" t="s">
        <v>164</v>
      </c>
      <c r="B49" s="14">
        <f t="shared" si="1"/>
        <v>3592.6440000000002</v>
      </c>
      <c r="C49" s="9">
        <f>D49*G49*L49</f>
        <v>2.244</v>
      </c>
      <c r="D49" s="10">
        <v>1.87</v>
      </c>
      <c r="E49" s="10"/>
      <c r="F49" s="10"/>
      <c r="G49" s="10">
        <v>1.2</v>
      </c>
      <c r="H49" s="10"/>
      <c r="I49" s="10"/>
      <c r="J49" s="10"/>
      <c r="K49" s="10"/>
      <c r="L49" s="10">
        <v>1</v>
      </c>
      <c r="N49" s="21"/>
    </row>
    <row r="50" spans="1:14" ht="15">
      <c r="A50" s="8" t="s">
        <v>165</v>
      </c>
      <c r="B50" s="14">
        <f t="shared" si="1"/>
        <v>3742.3375000000005</v>
      </c>
      <c r="C50" s="9">
        <f>D50*I50</f>
        <v>2.3375000000000004</v>
      </c>
      <c r="D50" s="10">
        <v>1.87</v>
      </c>
      <c r="E50" s="10"/>
      <c r="F50" s="10"/>
      <c r="G50" s="10"/>
      <c r="H50" s="10"/>
      <c r="I50" s="10">
        <v>1.25</v>
      </c>
      <c r="J50" s="10"/>
      <c r="K50" s="10"/>
      <c r="L50" s="10"/>
      <c r="N50" s="21"/>
    </row>
    <row r="51" spans="1:14" ht="15">
      <c r="A51" s="8" t="s">
        <v>166</v>
      </c>
      <c r="B51" s="14">
        <f t="shared" si="1"/>
        <v>3472.8892</v>
      </c>
      <c r="C51" s="9">
        <f>D51*J51</f>
        <v>2.1692</v>
      </c>
      <c r="D51" s="10">
        <v>1.87</v>
      </c>
      <c r="E51" s="10"/>
      <c r="F51" s="10"/>
      <c r="G51" s="10"/>
      <c r="H51" s="10"/>
      <c r="I51" s="10"/>
      <c r="J51" s="10">
        <v>1.16</v>
      </c>
      <c r="K51" s="10"/>
      <c r="L51" s="10"/>
      <c r="N51" s="21"/>
    </row>
    <row r="52" spans="1:14" ht="15">
      <c r="A52" s="8" t="s">
        <v>167</v>
      </c>
      <c r="B52" s="14">
        <f t="shared" si="1"/>
        <v>3233.3796</v>
      </c>
      <c r="C52" s="9">
        <f>D52*K52</f>
        <v>2.0196</v>
      </c>
      <c r="D52" s="10">
        <v>1.87</v>
      </c>
      <c r="E52" s="10"/>
      <c r="F52" s="10"/>
      <c r="G52" s="10"/>
      <c r="H52" s="10"/>
      <c r="I52" s="10"/>
      <c r="J52" s="10"/>
      <c r="K52" s="10">
        <v>1.08</v>
      </c>
      <c r="L52" s="10"/>
      <c r="N52" s="21"/>
    </row>
    <row r="53" spans="1:14" ht="15">
      <c r="A53" s="8" t="s">
        <v>168</v>
      </c>
      <c r="B53" s="14">
        <f t="shared" si="1"/>
        <v>2993.8700000000003</v>
      </c>
      <c r="C53" s="9">
        <f>D53*L53</f>
        <v>1.87</v>
      </c>
      <c r="D53" s="10">
        <v>1.87</v>
      </c>
      <c r="E53" s="10"/>
      <c r="F53" s="10"/>
      <c r="G53" s="10"/>
      <c r="H53" s="10"/>
      <c r="I53" s="10"/>
      <c r="J53" s="10"/>
      <c r="K53" s="10"/>
      <c r="L53" s="10">
        <v>1</v>
      </c>
      <c r="N53" s="21"/>
    </row>
    <row r="54" spans="1:14" ht="15">
      <c r="A54" s="8" t="s">
        <v>169</v>
      </c>
      <c r="B54" s="14">
        <f t="shared" si="1"/>
        <v>2001.25</v>
      </c>
      <c r="C54" s="9">
        <f>I54</f>
        <v>1.25</v>
      </c>
      <c r="D54" s="10"/>
      <c r="E54" s="10"/>
      <c r="F54" s="10"/>
      <c r="G54" s="10"/>
      <c r="H54" s="10"/>
      <c r="I54" s="10">
        <v>1.25</v>
      </c>
      <c r="J54" s="10"/>
      <c r="K54" s="10"/>
      <c r="L54" s="10"/>
      <c r="N54" s="21"/>
    </row>
    <row r="55" spans="1:14" ht="27" customHeight="1">
      <c r="A55" s="81" t="s">
        <v>13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N55" s="21"/>
    </row>
    <row r="56" spans="1:14" ht="15">
      <c r="A56" s="8" t="s">
        <v>170</v>
      </c>
      <c r="B56" s="14">
        <f>1601*C56</f>
        <v>2439.924</v>
      </c>
      <c r="C56" s="9">
        <f>F56*I56</f>
        <v>1.524</v>
      </c>
      <c r="D56" s="10"/>
      <c r="E56" s="10"/>
      <c r="F56" s="10">
        <v>1.2</v>
      </c>
      <c r="G56" s="10"/>
      <c r="H56" s="10"/>
      <c r="I56" s="10">
        <v>1.27</v>
      </c>
      <c r="J56" s="10"/>
      <c r="K56" s="10"/>
      <c r="L56" s="10"/>
      <c r="N56" s="21"/>
    </row>
    <row r="57" spans="1:14" ht="15">
      <c r="A57" s="8" t="s">
        <v>171</v>
      </c>
      <c r="B57" s="14">
        <f aca="true" t="shared" si="2" ref="B57:B71">1601*C57</f>
        <v>2267.016</v>
      </c>
      <c r="C57" s="9">
        <f>F57*J57</f>
        <v>1.416</v>
      </c>
      <c r="D57" s="10"/>
      <c r="E57" s="10"/>
      <c r="F57" s="10">
        <v>1.2</v>
      </c>
      <c r="G57" s="10"/>
      <c r="H57" s="10"/>
      <c r="I57" s="10"/>
      <c r="J57" s="10">
        <v>1.18</v>
      </c>
      <c r="K57" s="10"/>
      <c r="L57" s="10"/>
      <c r="N57" s="21"/>
    </row>
    <row r="58" spans="1:14" ht="15">
      <c r="A58" s="8" t="s">
        <v>172</v>
      </c>
      <c r="B58" s="14">
        <f t="shared" si="2"/>
        <v>2094.108</v>
      </c>
      <c r="C58" s="9">
        <f>F58*K58</f>
        <v>1.308</v>
      </c>
      <c r="D58" s="10"/>
      <c r="E58" s="10"/>
      <c r="F58" s="10">
        <v>1.2</v>
      </c>
      <c r="G58" s="10"/>
      <c r="H58" s="10"/>
      <c r="I58" s="10"/>
      <c r="J58" s="10"/>
      <c r="K58" s="10">
        <v>1.09</v>
      </c>
      <c r="L58" s="10"/>
      <c r="N58" s="21"/>
    </row>
    <row r="59" spans="1:14" ht="15">
      <c r="A59" s="8" t="s">
        <v>173</v>
      </c>
      <c r="B59" s="14">
        <f t="shared" si="2"/>
        <v>1921.1999999999998</v>
      </c>
      <c r="C59" s="9">
        <f>F59*L59</f>
        <v>1.2</v>
      </c>
      <c r="D59" s="10"/>
      <c r="E59" s="10"/>
      <c r="F59" s="10">
        <v>1.2</v>
      </c>
      <c r="G59" s="10"/>
      <c r="H59" s="10"/>
      <c r="I59" s="10"/>
      <c r="J59" s="10"/>
      <c r="K59" s="10"/>
      <c r="L59" s="10">
        <v>1</v>
      </c>
      <c r="N59" s="21"/>
    </row>
    <row r="60" spans="1:14" ht="15">
      <c r="A60" s="8" t="s">
        <v>174</v>
      </c>
      <c r="B60" s="14">
        <f t="shared" si="2"/>
        <v>2236.597</v>
      </c>
      <c r="C60" s="9">
        <f>G60*I60</f>
        <v>1.3970000000000002</v>
      </c>
      <c r="D60" s="10"/>
      <c r="E60" s="10"/>
      <c r="F60" s="10"/>
      <c r="G60" s="10">
        <v>1.1</v>
      </c>
      <c r="H60" s="10"/>
      <c r="I60" s="10">
        <v>1.27</v>
      </c>
      <c r="J60" s="10"/>
      <c r="K60" s="10"/>
      <c r="L60" s="10"/>
      <c r="N60" s="21"/>
    </row>
    <row r="61" spans="1:14" ht="15">
      <c r="A61" s="8" t="s">
        <v>175</v>
      </c>
      <c r="B61" s="14">
        <f t="shared" si="2"/>
        <v>2078.098</v>
      </c>
      <c r="C61" s="9">
        <f>G61*J61</f>
        <v>1.298</v>
      </c>
      <c r="D61" s="10"/>
      <c r="E61" s="10"/>
      <c r="F61" s="10"/>
      <c r="G61" s="10">
        <v>1.1</v>
      </c>
      <c r="H61" s="10"/>
      <c r="I61" s="10"/>
      <c r="J61" s="10">
        <v>1.18</v>
      </c>
      <c r="K61" s="10"/>
      <c r="L61" s="10"/>
      <c r="N61" s="21"/>
    </row>
    <row r="62" spans="1:14" ht="15">
      <c r="A62" s="8" t="s">
        <v>176</v>
      </c>
      <c r="B62" s="14">
        <f t="shared" si="2"/>
        <v>1919.5990000000004</v>
      </c>
      <c r="C62" s="9">
        <f>G62*K62</f>
        <v>1.1990000000000003</v>
      </c>
      <c r="D62" s="10"/>
      <c r="E62" s="10"/>
      <c r="F62" s="10"/>
      <c r="G62" s="10">
        <v>1.1</v>
      </c>
      <c r="H62" s="10"/>
      <c r="I62" s="10"/>
      <c r="J62" s="10"/>
      <c r="K62" s="10">
        <v>1.09</v>
      </c>
      <c r="L62" s="10"/>
      <c r="N62" s="21"/>
    </row>
    <row r="63" spans="1:14" ht="15">
      <c r="A63" s="8" t="s">
        <v>177</v>
      </c>
      <c r="B63" s="14">
        <f t="shared" si="2"/>
        <v>1761.1000000000001</v>
      </c>
      <c r="C63" s="9">
        <f>G63*L63</f>
        <v>1.1</v>
      </c>
      <c r="D63" s="10"/>
      <c r="E63" s="10"/>
      <c r="F63" s="10"/>
      <c r="G63" s="10">
        <v>1.1</v>
      </c>
      <c r="H63" s="10"/>
      <c r="I63" s="10"/>
      <c r="J63" s="10"/>
      <c r="K63" s="10"/>
      <c r="L63" s="10">
        <v>1</v>
      </c>
      <c r="N63" s="21"/>
    </row>
    <row r="64" spans="1:14" ht="15">
      <c r="A64" s="8" t="s">
        <v>178</v>
      </c>
      <c r="B64" s="14">
        <f t="shared" si="2"/>
        <v>4562.657880000001</v>
      </c>
      <c r="C64" s="9">
        <f>D64*F64*I64</f>
        <v>2.84988</v>
      </c>
      <c r="D64" s="10">
        <v>1.87</v>
      </c>
      <c r="E64" s="10"/>
      <c r="F64" s="10">
        <v>1.2</v>
      </c>
      <c r="G64" s="10"/>
      <c r="H64" s="10"/>
      <c r="I64" s="10">
        <v>1.27</v>
      </c>
      <c r="J64" s="10"/>
      <c r="K64" s="10"/>
      <c r="L64" s="10"/>
      <c r="N64" s="21"/>
    </row>
    <row r="65" spans="1:14" ht="15">
      <c r="A65" s="8" t="s">
        <v>179</v>
      </c>
      <c r="B65" s="14">
        <f t="shared" si="2"/>
        <v>4239.31992</v>
      </c>
      <c r="C65" s="9">
        <f>D65*F65*J65</f>
        <v>2.64792</v>
      </c>
      <c r="D65" s="10">
        <v>1.87</v>
      </c>
      <c r="E65" s="10"/>
      <c r="F65" s="10">
        <v>1.2</v>
      </c>
      <c r="G65" s="10"/>
      <c r="H65" s="10"/>
      <c r="I65" s="10"/>
      <c r="J65" s="10">
        <v>1.18</v>
      </c>
      <c r="K65" s="10"/>
      <c r="L65" s="10"/>
      <c r="N65" s="21"/>
    </row>
    <row r="66" spans="1:14" ht="15">
      <c r="A66" s="8" t="s">
        <v>180</v>
      </c>
      <c r="B66" s="14">
        <f t="shared" si="2"/>
        <v>3915.9819600000005</v>
      </c>
      <c r="C66" s="9">
        <f>D66*F66*K66</f>
        <v>2.4459600000000004</v>
      </c>
      <c r="D66" s="10">
        <v>1.87</v>
      </c>
      <c r="E66" s="10"/>
      <c r="F66" s="10">
        <v>1.2</v>
      </c>
      <c r="G66" s="10"/>
      <c r="H66" s="10"/>
      <c r="I66" s="10"/>
      <c r="J66" s="10"/>
      <c r="K66" s="10">
        <v>1.09</v>
      </c>
      <c r="L66" s="10"/>
      <c r="N66" s="21"/>
    </row>
    <row r="67" spans="1:14" ht="15">
      <c r="A67" s="8" t="s">
        <v>181</v>
      </c>
      <c r="B67" s="14">
        <f t="shared" si="2"/>
        <v>3592.6440000000002</v>
      </c>
      <c r="C67" s="9">
        <f>D67*F67*L67</f>
        <v>2.244</v>
      </c>
      <c r="D67" s="10">
        <v>1.87</v>
      </c>
      <c r="E67" s="10"/>
      <c r="F67" s="10">
        <v>1.2</v>
      </c>
      <c r="G67" s="10"/>
      <c r="H67" s="10"/>
      <c r="I67" s="10"/>
      <c r="J67" s="10"/>
      <c r="K67" s="10"/>
      <c r="L67" s="10">
        <v>1</v>
      </c>
      <c r="N67" s="21"/>
    </row>
    <row r="68" spans="1:14" ht="15">
      <c r="A68" s="8" t="s">
        <v>182</v>
      </c>
      <c r="B68" s="14">
        <f t="shared" si="2"/>
        <v>4182.436390000001</v>
      </c>
      <c r="C68" s="9">
        <f>D68*G68*I68</f>
        <v>2.6123900000000004</v>
      </c>
      <c r="D68" s="10">
        <v>1.87</v>
      </c>
      <c r="E68" s="10"/>
      <c r="F68" s="10"/>
      <c r="G68" s="10">
        <v>1.1</v>
      </c>
      <c r="H68" s="10"/>
      <c r="I68" s="10">
        <v>1.27</v>
      </c>
      <c r="J68" s="10"/>
      <c r="K68" s="10"/>
      <c r="L68" s="10"/>
      <c r="N68" s="21"/>
    </row>
    <row r="69" spans="1:14" ht="15">
      <c r="A69" s="8" t="s">
        <v>183</v>
      </c>
      <c r="B69" s="14">
        <f t="shared" si="2"/>
        <v>3886.043260000001</v>
      </c>
      <c r="C69" s="9">
        <f>D69*G69*J69</f>
        <v>2.4272600000000004</v>
      </c>
      <c r="D69" s="10">
        <v>1.87</v>
      </c>
      <c r="E69" s="10"/>
      <c r="F69" s="10"/>
      <c r="G69" s="10">
        <v>1.1</v>
      </c>
      <c r="H69" s="10"/>
      <c r="I69" s="10"/>
      <c r="J69" s="10">
        <v>1.18</v>
      </c>
      <c r="K69" s="10"/>
      <c r="L69" s="10"/>
      <c r="N69" s="21"/>
    </row>
    <row r="70" spans="1:14" ht="15">
      <c r="A70" s="8" t="s">
        <v>184</v>
      </c>
      <c r="B70" s="14">
        <f t="shared" si="2"/>
        <v>3589.6501300000004</v>
      </c>
      <c r="C70" s="9">
        <f>D70*G70*K70</f>
        <v>2.2421300000000004</v>
      </c>
      <c r="D70" s="10">
        <v>1.87</v>
      </c>
      <c r="E70" s="10"/>
      <c r="F70" s="10"/>
      <c r="G70" s="10">
        <v>1.1</v>
      </c>
      <c r="H70" s="10"/>
      <c r="I70" s="10"/>
      <c r="J70" s="10"/>
      <c r="K70" s="10">
        <v>1.09</v>
      </c>
      <c r="L70" s="10"/>
      <c r="N70" s="21"/>
    </row>
    <row r="71" spans="1:14" ht="15">
      <c r="A71" s="8" t="s">
        <v>185</v>
      </c>
      <c r="B71" s="14">
        <f t="shared" si="2"/>
        <v>3293.2570000000005</v>
      </c>
      <c r="C71" s="9">
        <f>D71*G71*L71</f>
        <v>2.0570000000000004</v>
      </c>
      <c r="D71" s="10">
        <v>1.87</v>
      </c>
      <c r="E71" s="10"/>
      <c r="F71" s="10"/>
      <c r="G71" s="10">
        <v>1.1</v>
      </c>
      <c r="H71" s="10"/>
      <c r="I71" s="10"/>
      <c r="J71" s="10"/>
      <c r="K71" s="10"/>
      <c r="L71" s="10">
        <v>1</v>
      </c>
      <c r="N71" s="21"/>
    </row>
    <row r="72" spans="1:14" ht="27" customHeight="1">
      <c r="A72" s="81" t="s">
        <v>14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N72" s="21"/>
    </row>
    <row r="73" spans="1:14" ht="15">
      <c r="A73" s="8" t="s">
        <v>186</v>
      </c>
      <c r="B73" s="14">
        <f>1601*C73</f>
        <v>2609.6299999999997</v>
      </c>
      <c r="C73" s="9">
        <v>1.63</v>
      </c>
      <c r="D73" s="10"/>
      <c r="E73" s="10"/>
      <c r="F73" s="10"/>
      <c r="G73" s="10"/>
      <c r="H73" s="10"/>
      <c r="I73" s="10">
        <v>1.63</v>
      </c>
      <c r="J73" s="10"/>
      <c r="K73" s="10"/>
      <c r="L73" s="10"/>
      <c r="N73" s="21"/>
    </row>
    <row r="74" spans="1:14" ht="15">
      <c r="A74" s="8" t="s">
        <v>187</v>
      </c>
      <c r="B74" s="14">
        <f aca="true" t="shared" si="3" ref="B74:B80">1601*C74</f>
        <v>2417.51</v>
      </c>
      <c r="C74" s="9">
        <v>1.51</v>
      </c>
      <c r="D74" s="10"/>
      <c r="E74" s="10"/>
      <c r="F74" s="10"/>
      <c r="G74" s="10"/>
      <c r="H74" s="10"/>
      <c r="I74" s="10"/>
      <c r="J74" s="10">
        <v>1.51</v>
      </c>
      <c r="K74" s="10"/>
      <c r="L74" s="10"/>
      <c r="N74" s="21"/>
    </row>
    <row r="75" spans="1:14" ht="15">
      <c r="A75" s="8" t="s">
        <v>188</v>
      </c>
      <c r="B75" s="14">
        <f t="shared" si="3"/>
        <v>2241.3999999999996</v>
      </c>
      <c r="C75" s="9">
        <v>1.4</v>
      </c>
      <c r="D75" s="10"/>
      <c r="E75" s="10"/>
      <c r="F75" s="10"/>
      <c r="G75" s="10"/>
      <c r="H75" s="10"/>
      <c r="I75" s="10"/>
      <c r="J75" s="10"/>
      <c r="K75" s="10">
        <v>1.4</v>
      </c>
      <c r="L75" s="10"/>
      <c r="N75" s="21"/>
    </row>
    <row r="76" spans="1:14" ht="15">
      <c r="A76" s="8" t="s">
        <v>189</v>
      </c>
      <c r="B76" s="14">
        <f t="shared" si="3"/>
        <v>2081.3</v>
      </c>
      <c r="C76" s="9">
        <v>1.3</v>
      </c>
      <c r="D76" s="10"/>
      <c r="E76" s="10"/>
      <c r="F76" s="10"/>
      <c r="G76" s="10"/>
      <c r="H76" s="10"/>
      <c r="I76" s="10"/>
      <c r="J76" s="10"/>
      <c r="K76" s="10"/>
      <c r="L76" s="10">
        <v>1.3</v>
      </c>
      <c r="N76" s="21"/>
    </row>
    <row r="77" spans="1:14" ht="15">
      <c r="A77" s="8" t="s">
        <v>190</v>
      </c>
      <c r="B77" s="14">
        <f t="shared" si="3"/>
        <v>4880.0081</v>
      </c>
      <c r="C77" s="9">
        <f>D77*I77</f>
        <v>3.0481</v>
      </c>
      <c r="D77" s="10">
        <v>1.87</v>
      </c>
      <c r="E77" s="10"/>
      <c r="F77" s="10"/>
      <c r="G77" s="10"/>
      <c r="H77" s="10"/>
      <c r="I77" s="10">
        <v>1.63</v>
      </c>
      <c r="J77" s="10"/>
      <c r="K77" s="10"/>
      <c r="L77" s="10"/>
      <c r="N77" s="21"/>
    </row>
    <row r="78" spans="1:14" ht="15">
      <c r="A78" s="8" t="s">
        <v>191</v>
      </c>
      <c r="B78" s="14">
        <f t="shared" si="3"/>
        <v>4520.7437</v>
      </c>
      <c r="C78" s="9">
        <f>D78*J78</f>
        <v>2.8237</v>
      </c>
      <c r="D78" s="10">
        <v>1.87</v>
      </c>
      <c r="E78" s="10"/>
      <c r="F78" s="10"/>
      <c r="G78" s="10"/>
      <c r="H78" s="10"/>
      <c r="I78" s="10"/>
      <c r="J78" s="10">
        <v>1.51</v>
      </c>
      <c r="K78" s="10"/>
      <c r="L78" s="10"/>
      <c r="N78" s="21"/>
    </row>
    <row r="79" spans="1:14" ht="15">
      <c r="A79" s="8" t="s">
        <v>192</v>
      </c>
      <c r="B79" s="14">
        <f t="shared" si="3"/>
        <v>4191.418</v>
      </c>
      <c r="C79" s="9">
        <f>D79*K79</f>
        <v>2.618</v>
      </c>
      <c r="D79" s="10">
        <v>1.87</v>
      </c>
      <c r="E79" s="10"/>
      <c r="F79" s="10"/>
      <c r="G79" s="10"/>
      <c r="H79" s="10"/>
      <c r="I79" s="10"/>
      <c r="J79" s="10"/>
      <c r="K79" s="10">
        <v>1.4</v>
      </c>
      <c r="L79" s="10"/>
      <c r="N79" s="21"/>
    </row>
    <row r="80" spans="1:14" ht="15">
      <c r="A80" s="8" t="s">
        <v>193</v>
      </c>
      <c r="B80" s="14">
        <f t="shared" si="3"/>
        <v>3892.031</v>
      </c>
      <c r="C80" s="9">
        <f>D80*L80</f>
        <v>2.431</v>
      </c>
      <c r="D80" s="10">
        <v>1.87</v>
      </c>
      <c r="E80" s="10"/>
      <c r="F80" s="10"/>
      <c r="G80" s="10"/>
      <c r="H80" s="10"/>
      <c r="I80" s="10"/>
      <c r="J80" s="10"/>
      <c r="K80" s="10"/>
      <c r="L80" s="10">
        <v>1.3</v>
      </c>
      <c r="N80" s="21"/>
    </row>
    <row r="81" ht="15.75" thickBot="1"/>
    <row r="82" spans="1:14" ht="15.75" thickBot="1">
      <c r="A82" s="22" t="s">
        <v>54</v>
      </c>
      <c r="B82" s="23">
        <v>7</v>
      </c>
      <c r="C82" s="23">
        <v>8</v>
      </c>
      <c r="D82" s="23">
        <v>9</v>
      </c>
      <c r="E82" s="23">
        <v>10</v>
      </c>
      <c r="F82" s="23">
        <v>11</v>
      </c>
      <c r="G82" s="23">
        <v>12</v>
      </c>
      <c r="H82" s="23">
        <v>13</v>
      </c>
      <c r="I82" s="23">
        <v>14</v>
      </c>
      <c r="J82" s="23">
        <v>15</v>
      </c>
      <c r="K82" s="23">
        <v>16</v>
      </c>
      <c r="L82" s="23">
        <v>17</v>
      </c>
      <c r="M82" s="24">
        <v>18</v>
      </c>
      <c r="N82" s="25" t="s">
        <v>55</v>
      </c>
    </row>
    <row r="83" spans="1:14" ht="15">
      <c r="A83" s="26"/>
      <c r="B83" s="27"/>
      <c r="C83" s="28"/>
      <c r="D83" s="29"/>
      <c r="E83" s="29"/>
      <c r="F83" s="29"/>
      <c r="G83" s="29"/>
      <c r="H83" s="29"/>
      <c r="I83" s="29"/>
      <c r="J83" s="29"/>
      <c r="K83" s="29"/>
      <c r="L83" s="29"/>
      <c r="M83" s="30"/>
      <c r="N83" s="31"/>
    </row>
    <row r="84" spans="1:14" ht="15.75" thickBot="1">
      <c r="A84" s="35" t="s">
        <v>56</v>
      </c>
      <c r="B84" s="61">
        <v>2171</v>
      </c>
      <c r="C84" s="61">
        <v>2386</v>
      </c>
      <c r="D84" s="61">
        <v>2620</v>
      </c>
      <c r="E84" s="61">
        <v>2874</v>
      </c>
      <c r="F84" s="61">
        <v>3148</v>
      </c>
      <c r="G84" s="61">
        <v>3402</v>
      </c>
      <c r="H84" s="61">
        <v>3676</v>
      </c>
      <c r="I84" s="61">
        <v>3950</v>
      </c>
      <c r="J84" s="61">
        <v>4263</v>
      </c>
      <c r="K84" s="61">
        <v>4576</v>
      </c>
      <c r="L84" s="61">
        <v>4929</v>
      </c>
      <c r="M84" s="62">
        <v>6319</v>
      </c>
      <c r="N84" s="38"/>
    </row>
    <row r="85" spans="1:14" ht="15">
      <c r="A85" s="3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1:14" ht="15">
      <c r="A86" s="8" t="s">
        <v>57</v>
      </c>
      <c r="B86" s="10"/>
      <c r="C86" s="10"/>
      <c r="D86" s="10"/>
      <c r="E86" s="10"/>
      <c r="F86" s="10"/>
      <c r="G86" s="10"/>
      <c r="H86" s="10"/>
      <c r="I86" s="10"/>
      <c r="J86" s="10"/>
      <c r="K86" s="10">
        <f>1404*1.87*1.32*1.32</f>
        <v>4574.636352</v>
      </c>
      <c r="L86" s="10"/>
      <c r="M86" s="10"/>
      <c r="N86" s="10">
        <f>K86-K84</f>
        <v>-1.3636479999995572</v>
      </c>
    </row>
    <row r="87" spans="1:14" ht="15">
      <c r="A87" s="8" t="s">
        <v>103</v>
      </c>
      <c r="B87" s="10"/>
      <c r="C87" s="10"/>
      <c r="D87" s="10"/>
      <c r="E87" s="10"/>
      <c r="F87" s="10"/>
      <c r="G87" s="10"/>
      <c r="H87" s="10"/>
      <c r="I87" s="10"/>
      <c r="J87" s="10">
        <f>1404*1.87*1.32*1.23</f>
        <v>4262.729328</v>
      </c>
      <c r="K87" s="10"/>
      <c r="L87" s="10"/>
      <c r="M87" s="10"/>
      <c r="N87" s="10">
        <f>J87-J84</f>
        <v>-0.2706719999996494</v>
      </c>
    </row>
    <row r="88" ht="15.75" thickBot="1">
      <c r="B88" s="41"/>
    </row>
    <row r="89" spans="1:14" ht="15">
      <c r="A89" s="42" t="s">
        <v>58</v>
      </c>
      <c r="B89" s="43"/>
      <c r="C89" s="44"/>
      <c r="D89" s="45"/>
      <c r="E89" s="45"/>
      <c r="F89" s="45"/>
      <c r="G89" s="45"/>
      <c r="H89" s="45"/>
      <c r="I89" s="45"/>
      <c r="J89" s="45">
        <f>1404*1.87*1.23*1.32</f>
        <v>4262.729328</v>
      </c>
      <c r="K89" s="45"/>
      <c r="L89" s="45"/>
      <c r="M89" s="45"/>
      <c r="N89" s="46">
        <f>J89-J84</f>
        <v>-0.2706719999996494</v>
      </c>
    </row>
    <row r="90" spans="1:14" ht="15">
      <c r="A90" s="47" t="s">
        <v>59</v>
      </c>
      <c r="B90" s="48"/>
      <c r="C90" s="49"/>
      <c r="D90" s="40"/>
      <c r="E90" s="40"/>
      <c r="F90" s="40"/>
      <c r="G90" s="40"/>
      <c r="H90" s="40"/>
      <c r="I90" s="40">
        <f>1404*1.87*1.23*1.23</f>
        <v>3972.088692</v>
      </c>
      <c r="J90" s="40"/>
      <c r="K90" s="40"/>
      <c r="L90" s="40"/>
      <c r="M90" s="40"/>
      <c r="N90" s="50">
        <f>I90-I84</f>
        <v>22.08869199999981</v>
      </c>
    </row>
    <row r="91" spans="1:14" ht="15">
      <c r="A91" s="51" t="s">
        <v>60</v>
      </c>
      <c r="B91" s="52"/>
      <c r="C91" s="53"/>
      <c r="D91" s="54"/>
      <c r="E91" s="54"/>
      <c r="F91" s="54"/>
      <c r="G91" s="54"/>
      <c r="H91" s="54">
        <f>1404*1.87*1.14*1.23</f>
        <v>3681.4480559999997</v>
      </c>
      <c r="I91" s="54"/>
      <c r="J91" s="54"/>
      <c r="K91" s="54"/>
      <c r="L91" s="54"/>
      <c r="M91" s="54"/>
      <c r="N91" s="55">
        <f>H91-H84</f>
        <v>5.448055999999724</v>
      </c>
    </row>
    <row r="92" spans="1:14" ht="15.75" thickBot="1">
      <c r="A92" s="56" t="s">
        <v>61</v>
      </c>
      <c r="B92" s="57"/>
      <c r="C92" s="58"/>
      <c r="D92" s="59"/>
      <c r="E92" s="59"/>
      <c r="F92" s="59"/>
      <c r="G92" s="59">
        <f>1404*1.87*1.06*1.23</f>
        <v>3423.100824</v>
      </c>
      <c r="H92" s="59"/>
      <c r="I92" s="59"/>
      <c r="J92" s="59"/>
      <c r="K92" s="59"/>
      <c r="L92" s="59"/>
      <c r="M92" s="59"/>
      <c r="N92" s="60">
        <f>G92-G84</f>
        <v>21.100824000000102</v>
      </c>
    </row>
    <row r="93" ht="15.75" thickBot="1">
      <c r="B93" s="41"/>
    </row>
    <row r="94" spans="1:14" ht="15">
      <c r="A94" s="42" t="s">
        <v>62</v>
      </c>
      <c r="B94" s="43"/>
      <c r="C94" s="44"/>
      <c r="D94" s="45"/>
      <c r="E94" s="45"/>
      <c r="F94" s="45"/>
      <c r="G94" s="45"/>
      <c r="H94" s="45"/>
      <c r="I94" s="45">
        <f>1404*1.87*1.2*1.25</f>
        <v>3938.2200000000003</v>
      </c>
      <c r="J94" s="45"/>
      <c r="K94" s="45"/>
      <c r="L94" s="45"/>
      <c r="M94" s="45"/>
      <c r="N94" s="46">
        <f>I94-I84</f>
        <v>-11.779999999999745</v>
      </c>
    </row>
    <row r="95" spans="1:14" ht="15">
      <c r="A95" s="47" t="s">
        <v>63</v>
      </c>
      <c r="B95" s="48"/>
      <c r="C95" s="49"/>
      <c r="D95" s="40"/>
      <c r="E95" s="40"/>
      <c r="F95" s="40"/>
      <c r="G95" s="40"/>
      <c r="H95" s="40">
        <f>1404*1.87*1.16*1.2</f>
        <v>3654.6681599999997</v>
      </c>
      <c r="I95" s="40"/>
      <c r="J95" s="40"/>
      <c r="K95" s="40"/>
      <c r="L95" s="40"/>
      <c r="M95" s="40"/>
      <c r="N95" s="50">
        <f>H95-H84</f>
        <v>-21.331840000000284</v>
      </c>
    </row>
    <row r="96" spans="1:14" ht="15">
      <c r="A96" s="51" t="s">
        <v>64</v>
      </c>
      <c r="B96" s="52"/>
      <c r="C96" s="53"/>
      <c r="D96" s="54"/>
      <c r="E96" s="54"/>
      <c r="F96" s="54"/>
      <c r="G96" s="54">
        <f>1404*1.87*1.2*1.08</f>
        <v>3402.62208</v>
      </c>
      <c r="H96" s="54"/>
      <c r="I96" s="54"/>
      <c r="J96" s="54"/>
      <c r="K96" s="54"/>
      <c r="L96" s="54"/>
      <c r="M96" s="54"/>
      <c r="N96" s="55">
        <f>G96-G84</f>
        <v>0.6220800000000963</v>
      </c>
    </row>
    <row r="97" spans="1:14" ht="15.75" thickBot="1">
      <c r="A97" s="56" t="s">
        <v>65</v>
      </c>
      <c r="B97" s="57"/>
      <c r="C97" s="58"/>
      <c r="D97" s="59"/>
      <c r="E97" s="59"/>
      <c r="F97" s="59">
        <f>1404*1.87*1*1.2</f>
        <v>3150.576</v>
      </c>
      <c r="G97" s="59"/>
      <c r="H97" s="59"/>
      <c r="I97" s="59"/>
      <c r="J97" s="59"/>
      <c r="K97" s="59"/>
      <c r="L97" s="59"/>
      <c r="M97" s="59"/>
      <c r="N97" s="60">
        <f>F97-F84</f>
        <v>2.576000000000022</v>
      </c>
    </row>
    <row r="98" ht="15.75" thickBot="1"/>
    <row r="99" spans="1:14" ht="15">
      <c r="A99" s="67" t="s">
        <v>95</v>
      </c>
      <c r="B99" s="68"/>
      <c r="C99" s="69"/>
      <c r="D99" s="70"/>
      <c r="E99" s="70"/>
      <c r="F99" s="70"/>
      <c r="G99" s="70"/>
      <c r="H99" s="70"/>
      <c r="I99" s="70">
        <f>1404*1.87*1.32</f>
        <v>3465.6336</v>
      </c>
      <c r="J99" s="70"/>
      <c r="K99" s="70"/>
      <c r="L99" s="70"/>
      <c r="M99" s="70"/>
      <c r="N99" s="71">
        <f>I99-I84</f>
        <v>-484.3663999999999</v>
      </c>
    </row>
    <row r="100" spans="1:14" ht="15">
      <c r="A100" s="32" t="s">
        <v>96</v>
      </c>
      <c r="B100" s="13"/>
      <c r="C100" s="9"/>
      <c r="D100" s="10"/>
      <c r="E100" s="10"/>
      <c r="F100" s="10"/>
      <c r="G100" s="10"/>
      <c r="H100" s="10">
        <f>1404*1.87*1.23</f>
        <v>3229.3404</v>
      </c>
      <c r="I100" s="10"/>
      <c r="J100" s="10"/>
      <c r="K100" s="10"/>
      <c r="L100" s="10"/>
      <c r="M100" s="10"/>
      <c r="N100" s="34">
        <f>H100-H84</f>
        <v>-446.65959999999995</v>
      </c>
    </row>
    <row r="101" spans="1:14" ht="15">
      <c r="A101" s="32" t="s">
        <v>97</v>
      </c>
      <c r="B101" s="13"/>
      <c r="C101" s="9"/>
      <c r="D101" s="10"/>
      <c r="E101" s="10"/>
      <c r="F101" s="10"/>
      <c r="G101" s="10">
        <f>1404*1.87*1.14</f>
        <v>2993.0472</v>
      </c>
      <c r="H101" s="10"/>
      <c r="I101" s="10"/>
      <c r="J101" s="10"/>
      <c r="K101" s="10"/>
      <c r="L101" s="10"/>
      <c r="M101" s="10"/>
      <c r="N101" s="34">
        <f>G101-G84</f>
        <v>-408.9528</v>
      </c>
    </row>
    <row r="102" spans="1:14" ht="15.75" thickBot="1">
      <c r="A102" s="35" t="s">
        <v>98</v>
      </c>
      <c r="B102" s="72"/>
      <c r="C102" s="73"/>
      <c r="D102" s="36"/>
      <c r="E102" s="36"/>
      <c r="F102" s="36"/>
      <c r="G102" s="36">
        <f>1404*1.87*1.06</f>
        <v>2783.0088</v>
      </c>
      <c r="H102" s="36"/>
      <c r="I102" s="36"/>
      <c r="J102" s="36"/>
      <c r="K102" s="36"/>
      <c r="L102" s="36"/>
      <c r="M102" s="36"/>
      <c r="N102" s="37">
        <f>G102-G84</f>
        <v>-618.9911999999999</v>
      </c>
    </row>
    <row r="103" ht="15.75" thickBot="1"/>
    <row r="104" spans="1:14" ht="15">
      <c r="A104" s="67" t="s">
        <v>99</v>
      </c>
      <c r="B104" s="68"/>
      <c r="C104" s="69"/>
      <c r="D104" s="70"/>
      <c r="E104" s="70"/>
      <c r="F104" s="70"/>
      <c r="G104" s="70"/>
      <c r="H104" s="70">
        <f>1404*1.87*1.25</f>
        <v>3281.85</v>
      </c>
      <c r="I104" s="70"/>
      <c r="J104" s="70"/>
      <c r="K104" s="70"/>
      <c r="L104" s="70"/>
      <c r="M104" s="70"/>
      <c r="N104" s="71">
        <f>H104-H84</f>
        <v>-394.1500000000001</v>
      </c>
    </row>
    <row r="105" spans="1:14" ht="15">
      <c r="A105" s="32" t="s">
        <v>100</v>
      </c>
      <c r="B105" s="13"/>
      <c r="C105" s="9"/>
      <c r="D105" s="10"/>
      <c r="E105" s="10"/>
      <c r="F105" s="10"/>
      <c r="G105" s="10">
        <f>1404*1.87*1.16</f>
        <v>3045.5568</v>
      </c>
      <c r="H105" s="10"/>
      <c r="I105" s="10"/>
      <c r="J105" s="10"/>
      <c r="K105" s="10"/>
      <c r="L105" s="10"/>
      <c r="M105" s="10"/>
      <c r="N105" s="34">
        <f>G105-G84</f>
        <v>-356.44320000000016</v>
      </c>
    </row>
    <row r="106" spans="1:14" ht="15">
      <c r="A106" s="32" t="s">
        <v>102</v>
      </c>
      <c r="B106" s="13"/>
      <c r="C106" s="9"/>
      <c r="D106" s="10"/>
      <c r="E106" s="10"/>
      <c r="F106" s="10">
        <f>1404*1.87*1.08</f>
        <v>2835.5184000000004</v>
      </c>
      <c r="G106" s="10"/>
      <c r="H106" s="10"/>
      <c r="I106" s="10"/>
      <c r="J106" s="10"/>
      <c r="K106" s="10"/>
      <c r="L106" s="10"/>
      <c r="M106" s="10"/>
      <c r="N106" s="34">
        <f>F106-F84</f>
        <v>-312.4815999999996</v>
      </c>
    </row>
    <row r="107" spans="1:14" ht="15.75" thickBot="1">
      <c r="A107" s="35" t="s">
        <v>101</v>
      </c>
      <c r="B107" s="72"/>
      <c r="C107" s="73"/>
      <c r="D107" s="36"/>
      <c r="E107" s="36"/>
      <c r="F107" s="36">
        <f>1404*1.87*1</f>
        <v>2625.48</v>
      </c>
      <c r="G107" s="36"/>
      <c r="H107" s="36"/>
      <c r="I107" s="36"/>
      <c r="J107" s="36"/>
      <c r="K107" s="36"/>
      <c r="L107" s="36"/>
      <c r="M107" s="36"/>
      <c r="N107" s="37">
        <f>F107-F84</f>
        <v>-522.52</v>
      </c>
    </row>
  </sheetData>
  <sheetProtection/>
  <mergeCells count="10">
    <mergeCell ref="A10:L10"/>
    <mergeCell ref="C11:C12"/>
    <mergeCell ref="A33:L33"/>
    <mergeCell ref="A55:L55"/>
    <mergeCell ref="A72:L72"/>
    <mergeCell ref="D11:E11"/>
    <mergeCell ref="F11:H11"/>
    <mergeCell ref="I11:L11"/>
    <mergeCell ref="B11:B12"/>
    <mergeCell ref="A11:A12"/>
  </mergeCells>
  <printOptions/>
  <pageMargins left="0.49" right="0.4" top="0.35" bottom="0.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P20"/>
    </sheetView>
  </sheetViews>
  <sheetFormatPr defaultColWidth="9.140625" defaultRowHeight="15"/>
  <cols>
    <col min="1" max="1" width="9.140625" style="2" customWidth="1"/>
    <col min="2" max="2" width="10.00390625" style="15" customWidth="1"/>
    <col min="3" max="3" width="9.421875" style="7" customWidth="1"/>
    <col min="4" max="5" width="8.7109375" style="11" customWidth="1"/>
    <col min="6" max="6" width="8.421875" style="11" customWidth="1"/>
    <col min="7" max="7" width="7.140625" style="11" customWidth="1"/>
    <col min="8" max="8" width="8.140625" style="11" customWidth="1"/>
    <col min="9" max="9" width="8.421875" style="11" customWidth="1"/>
    <col min="10" max="10" width="6.7109375" style="11" customWidth="1"/>
    <col min="11" max="11" width="7.7109375" style="11" customWidth="1"/>
    <col min="12" max="13" width="6.8515625" style="11" customWidth="1"/>
    <col min="14" max="14" width="7.57421875" style="11" customWidth="1"/>
    <col min="15" max="15" width="6.8515625" style="11" customWidth="1"/>
    <col min="16" max="16" width="7.8515625" style="11" customWidth="1"/>
  </cols>
  <sheetData>
    <row r="1" spans="1:2" ht="15">
      <c r="A1" s="2" t="s">
        <v>44</v>
      </c>
      <c r="B1" s="11"/>
    </row>
    <row r="2" spans="1:12" ht="15">
      <c r="A2" s="2" t="s">
        <v>45</v>
      </c>
      <c r="B2" s="11"/>
      <c r="E2" s="1" t="s">
        <v>47</v>
      </c>
      <c r="F2" s="1"/>
      <c r="G2" s="1"/>
      <c r="H2" s="1"/>
      <c r="I2" s="1"/>
      <c r="J2" s="1"/>
      <c r="K2" s="1"/>
      <c r="L2" s="1"/>
    </row>
    <row r="3" spans="1:12" ht="15">
      <c r="A3" s="2" t="s">
        <v>46</v>
      </c>
      <c r="B3" s="11"/>
      <c r="E3" s="1" t="s">
        <v>48</v>
      </c>
      <c r="F3" s="1"/>
      <c r="G3" s="1"/>
      <c r="H3" s="1"/>
      <c r="I3" s="1"/>
      <c r="J3" s="1"/>
      <c r="K3" s="1"/>
      <c r="L3" s="1"/>
    </row>
    <row r="4" spans="1:12" ht="15">
      <c r="A4" s="2" t="s">
        <v>126</v>
      </c>
      <c r="B4" s="11"/>
      <c r="E4" s="1" t="s">
        <v>49</v>
      </c>
      <c r="F4" s="1"/>
      <c r="G4" s="1"/>
      <c r="H4" s="1"/>
      <c r="I4" s="1"/>
      <c r="J4" s="1"/>
      <c r="K4" s="1"/>
      <c r="L4" s="1"/>
    </row>
    <row r="5" spans="5:12" ht="15">
      <c r="E5" s="1" t="s">
        <v>50</v>
      </c>
      <c r="F5" s="1"/>
      <c r="G5" s="1"/>
      <c r="H5" s="1"/>
      <c r="I5" s="1"/>
      <c r="J5" s="1"/>
      <c r="K5" s="1"/>
      <c r="L5" s="1"/>
    </row>
    <row r="6" spans="5:12" ht="15">
      <c r="E6" s="1" t="s">
        <v>51</v>
      </c>
      <c r="F6" s="1"/>
      <c r="G6" s="1"/>
      <c r="H6" s="1"/>
      <c r="I6" s="1"/>
      <c r="J6" s="1"/>
      <c r="K6" s="1"/>
      <c r="L6" s="1"/>
    </row>
    <row r="7" spans="1:18" ht="45.75" customHeight="1">
      <c r="A7" s="88" t="s">
        <v>52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1"/>
      <c r="R7" s="1"/>
    </row>
    <row r="8" spans="1:16" s="5" customFormat="1" ht="21.75" customHeight="1">
      <c r="A8" s="86" t="s">
        <v>27</v>
      </c>
      <c r="B8" s="89" t="s">
        <v>10</v>
      </c>
      <c r="C8" s="82" t="s">
        <v>28</v>
      </c>
      <c r="D8" s="85" t="s">
        <v>0</v>
      </c>
      <c r="E8" s="85"/>
      <c r="F8" s="85" t="s">
        <v>17</v>
      </c>
      <c r="G8" s="85"/>
      <c r="H8" s="85"/>
      <c r="I8" s="85"/>
      <c r="J8" s="85"/>
      <c r="K8" s="85"/>
      <c r="L8" s="85" t="s">
        <v>26</v>
      </c>
      <c r="M8" s="85"/>
      <c r="N8" s="85"/>
      <c r="O8" s="85"/>
      <c r="P8" s="85"/>
    </row>
    <row r="9" spans="1:16" s="3" customFormat="1" ht="36.75" customHeight="1">
      <c r="A9" s="87"/>
      <c r="B9" s="89"/>
      <c r="C9" s="82"/>
      <c r="D9" s="85" t="s">
        <v>1</v>
      </c>
      <c r="E9" s="85" t="s">
        <v>20</v>
      </c>
      <c r="F9" s="90" t="s">
        <v>19</v>
      </c>
      <c r="G9" s="85"/>
      <c r="H9" s="85"/>
      <c r="I9" s="90" t="s">
        <v>18</v>
      </c>
      <c r="J9" s="85"/>
      <c r="K9" s="85"/>
      <c r="L9" s="85" t="s">
        <v>22</v>
      </c>
      <c r="M9" s="85" t="s">
        <v>21</v>
      </c>
      <c r="N9" s="85" t="s">
        <v>23</v>
      </c>
      <c r="O9" s="85" t="s">
        <v>24</v>
      </c>
      <c r="P9" s="90" t="s">
        <v>25</v>
      </c>
    </row>
    <row r="10" spans="1:16" s="5" customFormat="1" ht="17.25" customHeight="1">
      <c r="A10" s="87"/>
      <c r="B10" s="89"/>
      <c r="C10" s="82"/>
      <c r="D10" s="85"/>
      <c r="E10" s="85"/>
      <c r="F10" s="12" t="s">
        <v>3</v>
      </c>
      <c r="G10" s="12" t="s">
        <v>4</v>
      </c>
      <c r="H10" s="12" t="s">
        <v>5</v>
      </c>
      <c r="I10" s="12" t="s">
        <v>3</v>
      </c>
      <c r="J10" s="12" t="s">
        <v>4</v>
      </c>
      <c r="K10" s="12" t="s">
        <v>5</v>
      </c>
      <c r="L10" s="85"/>
      <c r="M10" s="85"/>
      <c r="N10" s="85"/>
      <c r="O10" s="85"/>
      <c r="P10" s="85"/>
    </row>
    <row r="11" spans="1:16" ht="15">
      <c r="A11" s="8" t="s">
        <v>107</v>
      </c>
      <c r="B11" s="14">
        <f>1601*C11</f>
        <v>2721.7</v>
      </c>
      <c r="C11" s="9">
        <f>D11*L11</f>
        <v>1.7</v>
      </c>
      <c r="D11" s="13">
        <v>1.7</v>
      </c>
      <c r="E11" s="13"/>
      <c r="F11" s="13"/>
      <c r="G11" s="13"/>
      <c r="H11" s="13"/>
      <c r="I11" s="13"/>
      <c r="J11" s="13"/>
      <c r="K11" s="13"/>
      <c r="L11" s="13">
        <v>1</v>
      </c>
      <c r="M11" s="13"/>
      <c r="N11" s="13"/>
      <c r="O11" s="13"/>
      <c r="P11" s="13"/>
    </row>
    <row r="12" spans="1:16" ht="15">
      <c r="A12" s="8" t="s">
        <v>108</v>
      </c>
      <c r="B12" s="14">
        <f aca="true" t="shared" si="0" ref="B12:B20">1601*C12</f>
        <v>2993.8700000000003</v>
      </c>
      <c r="C12" s="9">
        <f>D12*M12</f>
        <v>1.87</v>
      </c>
      <c r="D12" s="13">
        <v>1.7</v>
      </c>
      <c r="E12" s="13"/>
      <c r="F12" s="13"/>
      <c r="G12" s="13"/>
      <c r="H12" s="13"/>
      <c r="I12" s="13"/>
      <c r="J12" s="13"/>
      <c r="K12" s="13"/>
      <c r="L12" s="13"/>
      <c r="M12" s="13">
        <v>1.1</v>
      </c>
      <c r="N12" s="13"/>
      <c r="O12" s="13"/>
      <c r="P12" s="13"/>
    </row>
    <row r="13" spans="1:16" ht="15">
      <c r="A13" s="8" t="s">
        <v>109</v>
      </c>
      <c r="B13" s="14">
        <f t="shared" si="0"/>
        <v>3266.04</v>
      </c>
      <c r="C13" s="9">
        <f>D13*N13</f>
        <v>2.04</v>
      </c>
      <c r="D13" s="13">
        <v>1.7</v>
      </c>
      <c r="E13" s="13"/>
      <c r="F13" s="13"/>
      <c r="G13" s="13"/>
      <c r="H13" s="13"/>
      <c r="I13" s="13"/>
      <c r="J13" s="13"/>
      <c r="K13" s="13"/>
      <c r="L13" s="13"/>
      <c r="M13" s="13"/>
      <c r="N13" s="13">
        <v>1.2</v>
      </c>
      <c r="O13" s="13"/>
      <c r="P13" s="13"/>
    </row>
    <row r="14" spans="1:16" ht="15">
      <c r="A14" s="8" t="s">
        <v>110</v>
      </c>
      <c r="B14" s="14">
        <f t="shared" si="0"/>
        <v>3592.6440000000002</v>
      </c>
      <c r="C14" s="9">
        <f>D14*O14</f>
        <v>2.244</v>
      </c>
      <c r="D14" s="13">
        <v>1.7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1.32</v>
      </c>
      <c r="P14" s="13"/>
    </row>
    <row r="15" spans="1:16" ht="15">
      <c r="A15" s="8" t="s">
        <v>111</v>
      </c>
      <c r="B15" s="14">
        <f t="shared" si="0"/>
        <v>3919.248</v>
      </c>
      <c r="C15" s="9">
        <f>D15*P15</f>
        <v>2.448</v>
      </c>
      <c r="D15" s="13">
        <v>1.7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1.44</v>
      </c>
    </row>
    <row r="16" spans="1:16" ht="15">
      <c r="A16" s="8" t="s">
        <v>112</v>
      </c>
      <c r="B16" s="14">
        <f t="shared" si="0"/>
        <v>2481.55</v>
      </c>
      <c r="C16" s="9">
        <f>E16*L16</f>
        <v>1.55</v>
      </c>
      <c r="D16" s="13"/>
      <c r="E16" s="13">
        <v>1.55</v>
      </c>
      <c r="F16" s="13"/>
      <c r="G16" s="13"/>
      <c r="H16" s="13"/>
      <c r="I16" s="13"/>
      <c r="J16" s="13"/>
      <c r="K16" s="13"/>
      <c r="L16" s="13">
        <v>1</v>
      </c>
      <c r="M16" s="13"/>
      <c r="N16" s="13"/>
      <c r="O16" s="13"/>
      <c r="P16" s="13"/>
    </row>
    <row r="17" spans="1:16" ht="15">
      <c r="A17" s="8" t="s">
        <v>113</v>
      </c>
      <c r="B17" s="14">
        <f t="shared" si="0"/>
        <v>2729.7050000000004</v>
      </c>
      <c r="C17" s="9">
        <f>E17*M17</f>
        <v>1.7050000000000003</v>
      </c>
      <c r="D17" s="13"/>
      <c r="E17" s="13">
        <v>1.55</v>
      </c>
      <c r="F17" s="13"/>
      <c r="G17" s="13"/>
      <c r="H17" s="13"/>
      <c r="I17" s="13"/>
      <c r="J17" s="13"/>
      <c r="K17" s="13"/>
      <c r="L17" s="13"/>
      <c r="M17" s="13">
        <v>1.1</v>
      </c>
      <c r="N17" s="13"/>
      <c r="O17" s="13"/>
      <c r="P17" s="13"/>
    </row>
    <row r="18" spans="1:16" ht="15">
      <c r="A18" s="8" t="s">
        <v>114</v>
      </c>
      <c r="B18" s="14">
        <f t="shared" si="0"/>
        <v>2977.8599999999997</v>
      </c>
      <c r="C18" s="9">
        <f>E18*N18</f>
        <v>1.8599999999999999</v>
      </c>
      <c r="D18" s="13"/>
      <c r="E18" s="13">
        <v>1.55</v>
      </c>
      <c r="F18" s="13"/>
      <c r="G18" s="13"/>
      <c r="H18" s="13"/>
      <c r="I18" s="13"/>
      <c r="J18" s="13"/>
      <c r="K18" s="13"/>
      <c r="L18" s="13"/>
      <c r="M18" s="13"/>
      <c r="N18" s="13">
        <v>1.2</v>
      </c>
      <c r="O18" s="13"/>
      <c r="P18" s="13"/>
    </row>
    <row r="19" spans="1:16" ht="15">
      <c r="A19" s="8" t="s">
        <v>115</v>
      </c>
      <c r="B19" s="14">
        <f t="shared" si="0"/>
        <v>3275.6460000000006</v>
      </c>
      <c r="C19" s="9">
        <f>E19*O19</f>
        <v>2.0460000000000003</v>
      </c>
      <c r="D19" s="13"/>
      <c r="E19" s="13">
        <v>1.55</v>
      </c>
      <c r="F19" s="13"/>
      <c r="G19" s="13"/>
      <c r="H19" s="13"/>
      <c r="I19" s="13"/>
      <c r="J19" s="13"/>
      <c r="K19" s="13"/>
      <c r="L19" s="13"/>
      <c r="M19" s="13"/>
      <c r="N19" s="13"/>
      <c r="O19" s="13">
        <v>1.32</v>
      </c>
      <c r="P19" s="13"/>
    </row>
    <row r="20" spans="1:16" ht="15">
      <c r="A20" s="8" t="s">
        <v>116</v>
      </c>
      <c r="B20" s="14">
        <f t="shared" si="0"/>
        <v>3573.432</v>
      </c>
      <c r="C20" s="9">
        <f>E20*P20</f>
        <v>2.2319999999999998</v>
      </c>
      <c r="D20" s="13"/>
      <c r="E20" s="13">
        <v>1.55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v>1.44</v>
      </c>
    </row>
    <row r="21" ht="15.75" thickBot="1">
      <c r="B21" s="16"/>
    </row>
    <row r="22" spans="1:14" ht="15.75" thickBot="1">
      <c r="A22" s="22" t="s">
        <v>54</v>
      </c>
      <c r="B22" s="23">
        <v>7</v>
      </c>
      <c r="C22" s="23">
        <v>8</v>
      </c>
      <c r="D22" s="23">
        <v>9</v>
      </c>
      <c r="E22" s="23">
        <v>10</v>
      </c>
      <c r="F22" s="23">
        <v>11</v>
      </c>
      <c r="G22" s="23">
        <v>12</v>
      </c>
      <c r="H22" s="23">
        <v>13</v>
      </c>
      <c r="I22" s="23">
        <v>14</v>
      </c>
      <c r="J22" s="23">
        <v>15</v>
      </c>
      <c r="K22" s="23">
        <v>16</v>
      </c>
      <c r="L22" s="23">
        <v>17</v>
      </c>
      <c r="M22" s="24">
        <v>18</v>
      </c>
      <c r="N22" s="25" t="s">
        <v>55</v>
      </c>
    </row>
    <row r="23" spans="1:14" ht="15">
      <c r="A23" s="26"/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30"/>
      <c r="N23" s="31"/>
    </row>
    <row r="24" spans="1:14" ht="15.75" thickBot="1">
      <c r="A24" s="35" t="s">
        <v>56</v>
      </c>
      <c r="B24" s="61">
        <v>2171</v>
      </c>
      <c r="C24" s="61">
        <v>2386</v>
      </c>
      <c r="D24" s="61">
        <v>2620</v>
      </c>
      <c r="E24" s="61">
        <v>2874</v>
      </c>
      <c r="F24" s="61">
        <v>3148</v>
      </c>
      <c r="G24" s="61">
        <v>3402</v>
      </c>
      <c r="H24" s="61">
        <v>3676</v>
      </c>
      <c r="I24" s="61">
        <v>3950</v>
      </c>
      <c r="J24" s="61">
        <v>4263</v>
      </c>
      <c r="K24" s="61">
        <v>4576</v>
      </c>
      <c r="L24" s="61">
        <v>4929</v>
      </c>
      <c r="M24" s="62">
        <v>6319</v>
      </c>
      <c r="N24" s="38"/>
    </row>
    <row r="25" spans="1:14" ht="15">
      <c r="A25" s="63" t="s">
        <v>66</v>
      </c>
      <c r="B25" s="64"/>
      <c r="C25" s="28"/>
      <c r="D25" s="65"/>
      <c r="E25" s="65"/>
      <c r="F25" s="65"/>
      <c r="G25" s="64">
        <f>1404*1.7*1.44</f>
        <v>3436.9919999999993</v>
      </c>
      <c r="H25" s="65"/>
      <c r="I25" s="64"/>
      <c r="J25" s="65"/>
      <c r="K25" s="65"/>
      <c r="L25" s="65"/>
      <c r="M25" s="65"/>
      <c r="N25" s="64">
        <f>G25-G24</f>
        <v>34.99199999999928</v>
      </c>
    </row>
    <row r="26" spans="1:14" ht="15">
      <c r="A26" s="8" t="s">
        <v>67</v>
      </c>
      <c r="B26" s="14"/>
      <c r="C26" s="14"/>
      <c r="D26" s="14"/>
      <c r="E26" s="14"/>
      <c r="F26" s="14"/>
      <c r="G26" s="14"/>
      <c r="H26" s="14">
        <f>1404*1.7*1.56</f>
        <v>3723.408</v>
      </c>
      <c r="I26" s="14"/>
      <c r="J26" s="14"/>
      <c r="K26" s="14"/>
      <c r="L26" s="14"/>
      <c r="M26" s="14"/>
      <c r="N26" s="14">
        <f>H26-H24</f>
        <v>47.4079999999999</v>
      </c>
    </row>
    <row r="27" spans="1:14" ht="15">
      <c r="A27" s="75" t="s">
        <v>68</v>
      </c>
      <c r="B27" s="76"/>
      <c r="C27" s="76"/>
      <c r="D27" s="76"/>
      <c r="E27" s="76"/>
      <c r="F27" s="76"/>
      <c r="H27" s="76"/>
      <c r="I27" s="76">
        <f>1404*1.7*1.66</f>
        <v>3962.0879999999993</v>
      </c>
      <c r="J27" s="76"/>
      <c r="K27" s="76"/>
      <c r="L27" s="76"/>
      <c r="M27" s="76"/>
      <c r="N27" s="76">
        <f>I27-I24</f>
        <v>12.087999999999283</v>
      </c>
    </row>
    <row r="28" spans="1:14" ht="15">
      <c r="A28" s="77"/>
      <c r="B28" s="78"/>
      <c r="C28" s="78"/>
      <c r="D28" s="78"/>
      <c r="E28" s="78"/>
      <c r="F28" s="78"/>
      <c r="G28" s="80"/>
      <c r="H28" s="78"/>
      <c r="I28" s="78"/>
      <c r="J28" s="78"/>
      <c r="K28" s="78"/>
      <c r="L28" s="78"/>
      <c r="M28" s="78"/>
      <c r="N28" s="78"/>
    </row>
    <row r="29" spans="1:14" ht="15">
      <c r="A29" s="63" t="s">
        <v>104</v>
      </c>
      <c r="B29" s="64"/>
      <c r="C29" s="28"/>
      <c r="D29" s="65"/>
      <c r="E29" s="65"/>
      <c r="F29" s="65"/>
      <c r="G29" s="64">
        <f>1404*1.55*1.56</f>
        <v>3394.8720000000008</v>
      </c>
      <c r="H29" s="65"/>
      <c r="I29" s="64"/>
      <c r="J29" s="65"/>
      <c r="K29" s="65"/>
      <c r="L29" s="65"/>
      <c r="M29" s="65"/>
      <c r="N29" s="64">
        <f>G29-G24</f>
        <v>-7.127999999999247</v>
      </c>
    </row>
    <row r="30" spans="1:14" ht="15">
      <c r="A30" s="8" t="s">
        <v>105</v>
      </c>
      <c r="B30" s="14"/>
      <c r="C30" s="14"/>
      <c r="D30" s="14"/>
      <c r="E30" s="14"/>
      <c r="F30" s="14"/>
      <c r="G30" s="14"/>
      <c r="H30" s="14">
        <f>1404*1.55*1.69</f>
        <v>3677.7780000000002</v>
      </c>
      <c r="I30" s="14"/>
      <c r="J30" s="14"/>
      <c r="K30" s="14"/>
      <c r="L30" s="14"/>
      <c r="M30" s="14"/>
      <c r="N30" s="14">
        <f>H30-H24</f>
        <v>1.7780000000002474</v>
      </c>
    </row>
    <row r="31" spans="1:14" ht="15">
      <c r="A31" s="8" t="s">
        <v>106</v>
      </c>
      <c r="B31" s="14"/>
      <c r="C31" s="14"/>
      <c r="D31" s="14"/>
      <c r="E31" s="14"/>
      <c r="F31" s="14"/>
      <c r="H31" s="14"/>
      <c r="I31" s="14">
        <f>1404*1.55*1.81</f>
        <v>3938.9220000000005</v>
      </c>
      <c r="J31" s="14"/>
      <c r="K31" s="14"/>
      <c r="L31" s="14"/>
      <c r="M31" s="14"/>
      <c r="N31" s="14">
        <f>I31-I24</f>
        <v>-11.07799999999952</v>
      </c>
    </row>
    <row r="32" spans="1:14" ht="15">
      <c r="A32" s="8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5">
      <c r="A33" s="8" t="s">
        <v>69</v>
      </c>
      <c r="B33" s="14"/>
      <c r="C33" s="14">
        <f>1404*1.7*1</f>
        <v>2386.7999999999997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f>C33-C24</f>
        <v>0.7999999999997272</v>
      </c>
    </row>
    <row r="34" spans="1:14" ht="15">
      <c r="A34" s="8" t="s">
        <v>70</v>
      </c>
      <c r="B34" s="14"/>
      <c r="C34" s="14"/>
      <c r="D34" s="14">
        <f>1404*1.7*1.1</f>
        <v>2625.48</v>
      </c>
      <c r="E34" s="14"/>
      <c r="F34" s="14"/>
      <c r="G34" s="14"/>
      <c r="H34" s="14"/>
      <c r="I34" s="14"/>
      <c r="J34" s="14"/>
      <c r="K34" s="14"/>
      <c r="L34" s="14"/>
      <c r="M34" s="14"/>
      <c r="N34" s="14">
        <f>D34-D24</f>
        <v>5.480000000000018</v>
      </c>
    </row>
    <row r="35" spans="1:14" ht="15">
      <c r="A35" s="8" t="s">
        <v>71</v>
      </c>
      <c r="B35" s="14"/>
      <c r="C35" s="14"/>
      <c r="D35" s="14"/>
      <c r="E35" s="14">
        <f>1404*1.7*1.2</f>
        <v>2864.1599999999994</v>
      </c>
      <c r="F35" s="14"/>
      <c r="G35" s="14"/>
      <c r="H35" s="14"/>
      <c r="I35" s="14"/>
      <c r="J35" s="14"/>
      <c r="K35" s="14"/>
      <c r="L35" s="14"/>
      <c r="M35" s="14"/>
      <c r="N35" s="14">
        <f>E35-E24</f>
        <v>-9.8400000000006</v>
      </c>
    </row>
    <row r="36" spans="1:14" ht="15">
      <c r="A36" s="8" t="s">
        <v>72</v>
      </c>
      <c r="B36" s="14"/>
      <c r="C36" s="14"/>
      <c r="D36" s="14"/>
      <c r="E36" s="14"/>
      <c r="F36" s="14">
        <f>1404*1.7*1.32</f>
        <v>3150.5759999999996</v>
      </c>
      <c r="G36" s="14"/>
      <c r="H36" s="14"/>
      <c r="I36" s="14"/>
      <c r="J36" s="14"/>
      <c r="K36" s="14"/>
      <c r="L36" s="14"/>
      <c r="M36" s="14"/>
      <c r="N36" s="14">
        <f>F36-F24</f>
        <v>2.575999999999567</v>
      </c>
    </row>
    <row r="37" spans="1:14" ht="15">
      <c r="A37" s="8" t="s">
        <v>73</v>
      </c>
      <c r="B37" s="14"/>
      <c r="C37" s="14"/>
      <c r="D37" s="14"/>
      <c r="E37" s="14"/>
      <c r="F37" s="14"/>
      <c r="G37" s="14">
        <f>1404*1.7*1.44</f>
        <v>3436.9919999999993</v>
      </c>
      <c r="H37" s="14"/>
      <c r="I37" s="14"/>
      <c r="J37" s="14"/>
      <c r="K37" s="14"/>
      <c r="L37" s="14"/>
      <c r="M37" s="14"/>
      <c r="N37" s="14">
        <f>G37-G24</f>
        <v>34.99199999999928</v>
      </c>
    </row>
    <row r="38" spans="1:14" ht="15">
      <c r="A38" s="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">
      <c r="A39" s="8" t="s">
        <v>74</v>
      </c>
      <c r="B39" s="14">
        <f>1404*1.55</f>
        <v>2176.2000000000003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>
        <f>B39-B24</f>
        <v>5.200000000000273</v>
      </c>
    </row>
    <row r="40" spans="1:14" ht="15">
      <c r="A40" s="8" t="s">
        <v>75</v>
      </c>
      <c r="B40" s="14"/>
      <c r="C40" s="14">
        <f>1404*1.55*1.1</f>
        <v>2393.8200000000006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>
        <f>C40-C24</f>
        <v>7.8200000000006185</v>
      </c>
    </row>
    <row r="41" spans="1:14" ht="15">
      <c r="A41" s="8" t="s">
        <v>76</v>
      </c>
      <c r="B41" s="14"/>
      <c r="C41" s="14"/>
      <c r="D41" s="14">
        <f>1404*1.55*1.2</f>
        <v>2611.44</v>
      </c>
      <c r="E41" s="14"/>
      <c r="F41" s="14"/>
      <c r="G41" s="14"/>
      <c r="H41" s="14"/>
      <c r="I41" s="14"/>
      <c r="J41" s="14"/>
      <c r="K41" s="14"/>
      <c r="L41" s="14"/>
      <c r="M41" s="14"/>
      <c r="N41" s="14">
        <f>D41-D24</f>
        <v>-8.559999999999945</v>
      </c>
    </row>
    <row r="42" spans="1:14" ht="15">
      <c r="A42" s="8" t="s">
        <v>77</v>
      </c>
      <c r="B42" s="14"/>
      <c r="C42" s="14"/>
      <c r="D42" s="14"/>
      <c r="E42" s="14">
        <f>1404*1.55*1.32</f>
        <v>2872.5840000000003</v>
      </c>
      <c r="F42" s="14"/>
      <c r="G42" s="14"/>
      <c r="H42" s="14"/>
      <c r="I42" s="14"/>
      <c r="J42" s="14"/>
      <c r="K42" s="14"/>
      <c r="L42" s="14"/>
      <c r="M42" s="14"/>
      <c r="N42" s="14">
        <f>E42-E24</f>
        <v>-1.4159999999997126</v>
      </c>
    </row>
    <row r="43" spans="1:14" ht="15">
      <c r="A43" s="8" t="s">
        <v>78</v>
      </c>
      <c r="B43" s="14"/>
      <c r="C43" s="14"/>
      <c r="D43" s="14"/>
      <c r="E43" s="14">
        <f>1404*1.55*1.44</f>
        <v>3133.728</v>
      </c>
      <c r="F43" s="14"/>
      <c r="G43" s="14"/>
      <c r="H43" s="14"/>
      <c r="I43" s="14"/>
      <c r="J43" s="14"/>
      <c r="K43" s="14"/>
      <c r="L43" s="14"/>
      <c r="M43" s="14"/>
      <c r="N43" s="14">
        <f>E43-E24</f>
        <v>259.72800000000007</v>
      </c>
    </row>
  </sheetData>
  <sheetProtection/>
  <mergeCells count="16">
    <mergeCell ref="F9:H9"/>
    <mergeCell ref="I9:K9"/>
    <mergeCell ref="L8:P8"/>
    <mergeCell ref="L9:L10"/>
    <mergeCell ref="M9:M10"/>
    <mergeCell ref="N9:N10"/>
    <mergeCell ref="A7:P7"/>
    <mergeCell ref="B8:B10"/>
    <mergeCell ref="A8:A10"/>
    <mergeCell ref="C8:C10"/>
    <mergeCell ref="O9:O10"/>
    <mergeCell ref="P9:P10"/>
    <mergeCell ref="D9:D10"/>
    <mergeCell ref="E9:E10"/>
    <mergeCell ref="D8:E8"/>
    <mergeCell ref="F8:K8"/>
  </mergeCells>
  <printOptions/>
  <pageMargins left="0.53" right="0.3937007874015748" top="0.4330708661417323" bottom="0.5905511811023623" header="0.31496062992125984" footer="0.3937007874015748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P20"/>
    </sheetView>
  </sheetViews>
  <sheetFormatPr defaultColWidth="9.140625" defaultRowHeight="15"/>
  <cols>
    <col min="1" max="1" width="9.140625" style="2" customWidth="1"/>
    <col min="2" max="2" width="10.00390625" style="15" customWidth="1"/>
    <col min="3" max="3" width="9.421875" style="7" customWidth="1"/>
    <col min="4" max="5" width="8.7109375" style="11" customWidth="1"/>
    <col min="6" max="6" width="8.421875" style="11" customWidth="1"/>
    <col min="7" max="7" width="7.8515625" style="11" customWidth="1"/>
    <col min="8" max="8" width="8.140625" style="11" customWidth="1"/>
    <col min="9" max="9" width="8.421875" style="11" customWidth="1"/>
    <col min="10" max="10" width="6.7109375" style="11" customWidth="1"/>
    <col min="11" max="11" width="7.7109375" style="11" customWidth="1"/>
    <col min="12" max="13" width="6.8515625" style="11" customWidth="1"/>
    <col min="14" max="14" width="8.00390625" style="11" customWidth="1"/>
    <col min="15" max="15" width="6.8515625" style="11" customWidth="1"/>
    <col min="16" max="16" width="7.8515625" style="11" customWidth="1"/>
  </cols>
  <sheetData>
    <row r="1" ht="15">
      <c r="A1" s="2" t="s">
        <v>44</v>
      </c>
    </row>
    <row r="2" spans="1:5" ht="15">
      <c r="A2" s="2" t="s">
        <v>45</v>
      </c>
      <c r="E2" s="1" t="s">
        <v>47</v>
      </c>
    </row>
    <row r="3" spans="1:5" ht="15">
      <c r="A3" s="2" t="s">
        <v>46</v>
      </c>
      <c r="E3" s="1" t="s">
        <v>48</v>
      </c>
    </row>
    <row r="4" spans="1:5" ht="15">
      <c r="A4" s="2" t="s">
        <v>128</v>
      </c>
      <c r="E4" s="1" t="s">
        <v>49</v>
      </c>
    </row>
    <row r="5" ht="15">
      <c r="E5" s="1" t="s">
        <v>53</v>
      </c>
    </row>
    <row r="6" ht="15">
      <c r="E6" s="1" t="s">
        <v>51</v>
      </c>
    </row>
    <row r="7" spans="1:18" ht="45.75" customHeight="1">
      <c r="A7" s="88" t="s">
        <v>35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1"/>
      <c r="R7" s="1"/>
    </row>
    <row r="8" spans="1:16" s="5" customFormat="1" ht="21.75" customHeight="1">
      <c r="A8" s="86" t="s">
        <v>27</v>
      </c>
      <c r="B8" s="89" t="s">
        <v>10</v>
      </c>
      <c r="C8" s="82" t="s">
        <v>28</v>
      </c>
      <c r="D8" s="85" t="s">
        <v>0</v>
      </c>
      <c r="E8" s="85"/>
      <c r="F8" s="85" t="s">
        <v>17</v>
      </c>
      <c r="G8" s="85"/>
      <c r="H8" s="85"/>
      <c r="I8" s="85"/>
      <c r="J8" s="85"/>
      <c r="K8" s="85"/>
      <c r="L8" s="85" t="s">
        <v>26</v>
      </c>
      <c r="M8" s="85"/>
      <c r="N8" s="85"/>
      <c r="O8" s="85"/>
      <c r="P8" s="85"/>
    </row>
    <row r="9" spans="1:16" s="3" customFormat="1" ht="36.75" customHeight="1">
      <c r="A9" s="87"/>
      <c r="B9" s="89"/>
      <c r="C9" s="82"/>
      <c r="D9" s="85" t="s">
        <v>1</v>
      </c>
      <c r="E9" s="85" t="s">
        <v>20</v>
      </c>
      <c r="F9" s="90" t="s">
        <v>19</v>
      </c>
      <c r="G9" s="85"/>
      <c r="H9" s="85"/>
      <c r="I9" s="90" t="s">
        <v>18</v>
      </c>
      <c r="J9" s="85"/>
      <c r="K9" s="85"/>
      <c r="L9" s="85" t="s">
        <v>22</v>
      </c>
      <c r="M9" s="85" t="s">
        <v>21</v>
      </c>
      <c r="N9" s="85" t="s">
        <v>23</v>
      </c>
      <c r="O9" s="85" t="s">
        <v>24</v>
      </c>
      <c r="P9" s="90" t="s">
        <v>25</v>
      </c>
    </row>
    <row r="10" spans="1:16" s="5" customFormat="1" ht="17.25" customHeight="1">
      <c r="A10" s="87"/>
      <c r="B10" s="89"/>
      <c r="C10" s="82"/>
      <c r="D10" s="85"/>
      <c r="E10" s="85"/>
      <c r="F10" s="12" t="s">
        <v>3</v>
      </c>
      <c r="G10" s="12" t="s">
        <v>4</v>
      </c>
      <c r="H10" s="12" t="s">
        <v>5</v>
      </c>
      <c r="I10" s="12" t="s">
        <v>3</v>
      </c>
      <c r="J10" s="12" t="s">
        <v>4</v>
      </c>
      <c r="K10" s="12" t="s">
        <v>5</v>
      </c>
      <c r="L10" s="85"/>
      <c r="M10" s="85"/>
      <c r="N10" s="85"/>
      <c r="O10" s="85"/>
      <c r="P10" s="85"/>
    </row>
    <row r="11" spans="1:16" ht="15">
      <c r="A11" s="8" t="s">
        <v>117</v>
      </c>
      <c r="B11" s="14">
        <f>1601*C11</f>
        <v>2721.7</v>
      </c>
      <c r="C11" s="9">
        <f>D11*L11</f>
        <v>1.7</v>
      </c>
      <c r="D11" s="13">
        <v>1.7</v>
      </c>
      <c r="E11" s="13"/>
      <c r="F11" s="13"/>
      <c r="G11" s="13"/>
      <c r="H11" s="13"/>
      <c r="I11" s="13"/>
      <c r="J11" s="13"/>
      <c r="K11" s="13"/>
      <c r="L11" s="13">
        <v>1</v>
      </c>
      <c r="M11" s="13"/>
      <c r="N11" s="13"/>
      <c r="O11" s="13"/>
      <c r="P11" s="13"/>
    </row>
    <row r="12" spans="1:16" ht="15">
      <c r="A12" s="8" t="s">
        <v>118</v>
      </c>
      <c r="B12" s="14">
        <f aca="true" t="shared" si="0" ref="B12:B20">1601*C12</f>
        <v>2993.8700000000003</v>
      </c>
      <c r="C12" s="9">
        <f>D12*M12</f>
        <v>1.87</v>
      </c>
      <c r="D12" s="13">
        <v>1.7</v>
      </c>
      <c r="E12" s="13"/>
      <c r="F12" s="13"/>
      <c r="G12" s="13"/>
      <c r="H12" s="13"/>
      <c r="I12" s="13"/>
      <c r="J12" s="13"/>
      <c r="K12" s="13"/>
      <c r="L12" s="13"/>
      <c r="M12" s="13">
        <v>1.1</v>
      </c>
      <c r="N12" s="13"/>
      <c r="O12" s="13"/>
      <c r="P12" s="13"/>
    </row>
    <row r="13" spans="1:16" ht="15">
      <c r="A13" s="8" t="s">
        <v>119</v>
      </c>
      <c r="B13" s="14">
        <f t="shared" si="0"/>
        <v>3266.04</v>
      </c>
      <c r="C13" s="9">
        <f>D13*N13</f>
        <v>2.04</v>
      </c>
      <c r="D13" s="13">
        <v>1.7</v>
      </c>
      <c r="E13" s="13"/>
      <c r="F13" s="13"/>
      <c r="G13" s="13"/>
      <c r="H13" s="13"/>
      <c r="I13" s="13"/>
      <c r="J13" s="13"/>
      <c r="K13" s="13"/>
      <c r="L13" s="13"/>
      <c r="M13" s="13"/>
      <c r="N13" s="13">
        <v>1.2</v>
      </c>
      <c r="O13" s="13"/>
      <c r="P13" s="13"/>
    </row>
    <row r="14" spans="1:16" ht="15">
      <c r="A14" s="8" t="s">
        <v>120</v>
      </c>
      <c r="B14" s="14">
        <f t="shared" si="0"/>
        <v>3592.6440000000002</v>
      </c>
      <c r="C14" s="9">
        <f>D14*O14</f>
        <v>2.244</v>
      </c>
      <c r="D14" s="13">
        <v>1.7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1.32</v>
      </c>
      <c r="P14" s="13"/>
    </row>
    <row r="15" spans="1:16" ht="15">
      <c r="A15" s="8" t="s">
        <v>120</v>
      </c>
      <c r="B15" s="14">
        <f t="shared" si="0"/>
        <v>3592.6440000000002</v>
      </c>
      <c r="C15" s="9">
        <f>D15*P15</f>
        <v>2.244</v>
      </c>
      <c r="D15" s="13">
        <v>1.7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1.32</v>
      </c>
    </row>
    <row r="16" spans="1:16" ht="15">
      <c r="A16" s="8" t="s">
        <v>121</v>
      </c>
      <c r="B16" s="14">
        <f t="shared" si="0"/>
        <v>2481.55</v>
      </c>
      <c r="C16" s="9">
        <f>E16*L16</f>
        <v>1.55</v>
      </c>
      <c r="D16" s="13"/>
      <c r="E16" s="13">
        <v>1.55</v>
      </c>
      <c r="F16" s="13"/>
      <c r="G16" s="13"/>
      <c r="H16" s="13"/>
      <c r="I16" s="13"/>
      <c r="J16" s="13"/>
      <c r="K16" s="13"/>
      <c r="L16" s="13">
        <v>1</v>
      </c>
      <c r="M16" s="13"/>
      <c r="N16" s="13"/>
      <c r="O16" s="13"/>
      <c r="P16" s="13"/>
    </row>
    <row r="17" spans="1:16" ht="15">
      <c r="A17" s="8" t="s">
        <v>122</v>
      </c>
      <c r="B17" s="14">
        <f t="shared" si="0"/>
        <v>2729.7050000000004</v>
      </c>
      <c r="C17" s="9">
        <f>E17*M17</f>
        <v>1.7050000000000003</v>
      </c>
      <c r="D17" s="13"/>
      <c r="E17" s="13">
        <v>1.55</v>
      </c>
      <c r="F17" s="13"/>
      <c r="G17" s="13"/>
      <c r="H17" s="13"/>
      <c r="I17" s="13"/>
      <c r="J17" s="13"/>
      <c r="K17" s="13"/>
      <c r="L17" s="13"/>
      <c r="M17" s="13">
        <v>1.1</v>
      </c>
      <c r="N17" s="13"/>
      <c r="O17" s="13"/>
      <c r="P17" s="13"/>
    </row>
    <row r="18" spans="1:16" ht="15">
      <c r="A18" s="8" t="s">
        <v>123</v>
      </c>
      <c r="B18" s="14">
        <f t="shared" si="0"/>
        <v>2977.8599999999997</v>
      </c>
      <c r="C18" s="9">
        <f>E18*N18</f>
        <v>1.8599999999999999</v>
      </c>
      <c r="D18" s="13"/>
      <c r="E18" s="13">
        <v>1.55</v>
      </c>
      <c r="F18" s="13"/>
      <c r="G18" s="13"/>
      <c r="H18" s="13"/>
      <c r="I18" s="13"/>
      <c r="J18" s="13"/>
      <c r="K18" s="13"/>
      <c r="L18" s="13"/>
      <c r="M18" s="13"/>
      <c r="N18" s="13">
        <v>1.2</v>
      </c>
      <c r="O18" s="13"/>
      <c r="P18" s="13"/>
    </row>
    <row r="19" spans="1:16" ht="15">
      <c r="A19" s="8" t="s">
        <v>124</v>
      </c>
      <c r="B19" s="14">
        <f t="shared" si="0"/>
        <v>3275.6460000000006</v>
      </c>
      <c r="C19" s="9">
        <f>E19*O19</f>
        <v>2.0460000000000003</v>
      </c>
      <c r="D19" s="13"/>
      <c r="E19" s="13">
        <v>1.55</v>
      </c>
      <c r="F19" s="13"/>
      <c r="G19" s="13"/>
      <c r="H19" s="13"/>
      <c r="I19" s="13"/>
      <c r="J19" s="13"/>
      <c r="K19" s="13"/>
      <c r="L19" s="13"/>
      <c r="M19" s="13"/>
      <c r="N19" s="13"/>
      <c r="O19" s="13">
        <v>1.32</v>
      </c>
      <c r="P19" s="13"/>
    </row>
    <row r="20" spans="1:16" ht="15.75" thickBot="1">
      <c r="A20" s="8" t="s">
        <v>124</v>
      </c>
      <c r="B20" s="14">
        <f t="shared" si="0"/>
        <v>3275.6460000000006</v>
      </c>
      <c r="C20" s="9">
        <f>E20*P20</f>
        <v>2.0460000000000003</v>
      </c>
      <c r="D20" s="13"/>
      <c r="E20" s="13">
        <v>1.55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v>1.32</v>
      </c>
    </row>
    <row r="21" spans="1:14" ht="15.75" thickBot="1">
      <c r="A21" s="22" t="s">
        <v>54</v>
      </c>
      <c r="B21" s="23">
        <v>7</v>
      </c>
      <c r="C21" s="23">
        <v>8</v>
      </c>
      <c r="D21" s="23">
        <v>9</v>
      </c>
      <c r="E21" s="23">
        <v>10</v>
      </c>
      <c r="F21" s="23">
        <v>11</v>
      </c>
      <c r="G21" s="23">
        <v>12</v>
      </c>
      <c r="H21" s="23">
        <v>13</v>
      </c>
      <c r="I21" s="23">
        <v>14</v>
      </c>
      <c r="J21" s="23">
        <v>15</v>
      </c>
      <c r="K21" s="23">
        <v>16</v>
      </c>
      <c r="L21" s="23">
        <v>17</v>
      </c>
      <c r="M21" s="24">
        <v>18</v>
      </c>
      <c r="N21" s="25" t="s">
        <v>55</v>
      </c>
    </row>
    <row r="22" spans="1:14" ht="15">
      <c r="A22" s="26"/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31"/>
    </row>
    <row r="23" spans="1:14" ht="15.75" thickBot="1">
      <c r="A23" s="35" t="s">
        <v>56</v>
      </c>
      <c r="B23" s="61">
        <v>2171</v>
      </c>
      <c r="C23" s="61">
        <v>2386</v>
      </c>
      <c r="D23" s="61">
        <v>2620</v>
      </c>
      <c r="E23" s="61">
        <v>2874</v>
      </c>
      <c r="F23" s="61">
        <v>3148</v>
      </c>
      <c r="G23" s="61">
        <v>3402</v>
      </c>
      <c r="H23" s="61">
        <v>3676</v>
      </c>
      <c r="I23" s="61">
        <v>3950</v>
      </c>
      <c r="J23" s="61">
        <v>4263</v>
      </c>
      <c r="K23" s="61">
        <v>4576</v>
      </c>
      <c r="L23" s="61">
        <v>4929</v>
      </c>
      <c r="M23" s="62">
        <v>6319</v>
      </c>
      <c r="N23" s="38"/>
    </row>
    <row r="24" spans="1:14" ht="15">
      <c r="A24" s="63" t="s">
        <v>79</v>
      </c>
      <c r="B24" s="29"/>
      <c r="C24" s="29"/>
      <c r="D24" s="29"/>
      <c r="E24" s="29"/>
      <c r="F24" s="29">
        <f>1404*1.55*1.44</f>
        <v>3133.728</v>
      </c>
      <c r="G24" s="29"/>
      <c r="H24" s="29"/>
      <c r="I24" s="29"/>
      <c r="J24" s="29"/>
      <c r="K24" s="29"/>
      <c r="L24" s="29"/>
      <c r="M24" s="29"/>
      <c r="N24" s="64">
        <f>F24-F23</f>
        <v>-14.271999999999935</v>
      </c>
    </row>
    <row r="25" spans="1:14" ht="15">
      <c r="A25" s="8" t="s">
        <v>80</v>
      </c>
      <c r="B25" s="10"/>
      <c r="C25" s="10"/>
      <c r="D25" s="10"/>
      <c r="E25" s="10"/>
      <c r="F25" s="10"/>
      <c r="G25" s="10">
        <f>1404*1.55*1.56</f>
        <v>3394.8720000000008</v>
      </c>
      <c r="H25" s="10"/>
      <c r="I25" s="10"/>
      <c r="J25" s="10"/>
      <c r="K25" s="10"/>
      <c r="L25" s="10"/>
      <c r="M25" s="10"/>
      <c r="N25" s="14">
        <f>G25-G23</f>
        <v>-7.127999999999247</v>
      </c>
    </row>
    <row r="26" spans="1:14" ht="15">
      <c r="A26" s="75" t="s">
        <v>81</v>
      </c>
      <c r="B26" s="66"/>
      <c r="C26" s="66"/>
      <c r="D26" s="66"/>
      <c r="E26" s="66"/>
      <c r="F26" s="66"/>
      <c r="G26" s="66"/>
      <c r="H26" s="66">
        <f>1404*1.55*1.69</f>
        <v>3677.7780000000002</v>
      </c>
      <c r="I26" s="66"/>
      <c r="J26" s="66"/>
      <c r="K26" s="66"/>
      <c r="L26" s="66"/>
      <c r="M26" s="66"/>
      <c r="N26" s="76">
        <f>H26-H23</f>
        <v>1.7780000000002474</v>
      </c>
    </row>
    <row r="27" spans="1:14" ht="15">
      <c r="A27" s="77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78"/>
    </row>
    <row r="28" spans="1:14" ht="15">
      <c r="A28" s="63" t="s">
        <v>82</v>
      </c>
      <c r="B28" s="64"/>
      <c r="C28" s="64"/>
      <c r="D28" s="64"/>
      <c r="E28" s="64"/>
      <c r="F28" s="64">
        <f>1404*1.7*1.32</f>
        <v>3150.5759999999996</v>
      </c>
      <c r="G28" s="64"/>
      <c r="H28" s="64"/>
      <c r="I28" s="64"/>
      <c r="J28" s="64"/>
      <c r="K28" s="64"/>
      <c r="L28" s="64"/>
      <c r="M28" s="64"/>
      <c r="N28" s="64">
        <f>F28-F23</f>
        <v>2.575999999999567</v>
      </c>
    </row>
    <row r="29" spans="1:14" ht="15">
      <c r="A29" s="8" t="s">
        <v>83</v>
      </c>
      <c r="B29" s="14"/>
      <c r="C29" s="14"/>
      <c r="D29" s="14"/>
      <c r="E29" s="14"/>
      <c r="F29" s="14"/>
      <c r="G29" s="14">
        <f>1404*1.7*1.44</f>
        <v>3436.9919999999993</v>
      </c>
      <c r="H29" s="14"/>
      <c r="I29" s="14"/>
      <c r="J29" s="14"/>
      <c r="K29" s="14"/>
      <c r="L29" s="14"/>
      <c r="M29" s="14"/>
      <c r="N29" s="14">
        <f>G29-G23</f>
        <v>34.99199999999928</v>
      </c>
    </row>
    <row r="30" spans="1:14" ht="15">
      <c r="A30" s="75" t="s">
        <v>84</v>
      </c>
      <c r="B30" s="76"/>
      <c r="C30" s="76"/>
      <c r="D30" s="76"/>
      <c r="E30" s="76"/>
      <c r="F30" s="76"/>
      <c r="G30" s="76"/>
      <c r="H30" s="76">
        <f>1404*1.7*1.56</f>
        <v>3723.408</v>
      </c>
      <c r="I30" s="76"/>
      <c r="J30" s="76"/>
      <c r="K30" s="76"/>
      <c r="L30" s="76"/>
      <c r="M30" s="76"/>
      <c r="N30" s="76">
        <f>H30-H23</f>
        <v>47.4079999999999</v>
      </c>
    </row>
    <row r="31" spans="1:14" ht="1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ht="15">
      <c r="A32" s="63" t="s">
        <v>85</v>
      </c>
      <c r="B32" s="64"/>
      <c r="C32" s="64">
        <f>1404*1.7*1</f>
        <v>2386.7999999999997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>
        <f>C32-C23</f>
        <v>0.7999999999997272</v>
      </c>
    </row>
    <row r="33" spans="1:14" ht="15">
      <c r="A33" s="8" t="s">
        <v>86</v>
      </c>
      <c r="B33" s="14"/>
      <c r="C33" s="14"/>
      <c r="D33" s="14">
        <f>1404*1.7*1.1</f>
        <v>2625.48</v>
      </c>
      <c r="E33" s="14"/>
      <c r="F33" s="14"/>
      <c r="G33" s="14"/>
      <c r="H33" s="14"/>
      <c r="I33" s="14"/>
      <c r="J33" s="14"/>
      <c r="K33" s="14"/>
      <c r="L33" s="14"/>
      <c r="M33" s="14"/>
      <c r="N33" s="14">
        <f>D33-D23</f>
        <v>5.480000000000018</v>
      </c>
    </row>
    <row r="34" spans="1:14" ht="15">
      <c r="A34" s="8" t="s">
        <v>87</v>
      </c>
      <c r="B34" s="14"/>
      <c r="C34" s="14"/>
      <c r="D34" s="14"/>
      <c r="E34" s="14">
        <f>1404*1.7*1.2</f>
        <v>2864.1599999999994</v>
      </c>
      <c r="F34" s="14"/>
      <c r="G34" s="14"/>
      <c r="H34" s="14"/>
      <c r="I34" s="14"/>
      <c r="J34" s="14"/>
      <c r="K34" s="14"/>
      <c r="L34" s="14"/>
      <c r="M34" s="14"/>
      <c r="N34" s="14">
        <f>E34-E23</f>
        <v>-9.8400000000006</v>
      </c>
    </row>
    <row r="35" spans="1:14" ht="15">
      <c r="A35" s="8" t="s">
        <v>88</v>
      </c>
      <c r="B35" s="14"/>
      <c r="C35" s="14"/>
      <c r="D35" s="14"/>
      <c r="E35" s="14"/>
      <c r="F35" s="14">
        <f>1404*1.32*1.7</f>
        <v>3150.5760000000005</v>
      </c>
      <c r="G35" s="14"/>
      <c r="H35" s="14"/>
      <c r="I35" s="14"/>
      <c r="J35" s="14"/>
      <c r="K35" s="14"/>
      <c r="L35" s="14"/>
      <c r="M35" s="14"/>
      <c r="N35" s="14">
        <f>F35-F23</f>
        <v>2.5760000000004766</v>
      </c>
    </row>
    <row r="36" spans="1:14" ht="15">
      <c r="A36" s="75" t="s">
        <v>89</v>
      </c>
      <c r="B36" s="76"/>
      <c r="C36" s="76"/>
      <c r="D36" s="76"/>
      <c r="E36" s="76"/>
      <c r="F36" s="76">
        <f>1404*1.7*1.44</f>
        <v>3436.9919999999993</v>
      </c>
      <c r="G36" s="76"/>
      <c r="H36" s="76"/>
      <c r="I36" s="76"/>
      <c r="J36" s="76"/>
      <c r="K36" s="76"/>
      <c r="L36" s="76"/>
      <c r="M36" s="76"/>
      <c r="N36" s="76">
        <f>F36-F23</f>
        <v>288.9919999999993</v>
      </c>
    </row>
    <row r="37" spans="1:14" ht="1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>
      <c r="A38" s="63" t="s">
        <v>90</v>
      </c>
      <c r="B38" s="64">
        <f>1404*1.55*1</f>
        <v>2176.2000000000003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>
        <f>B38-B23</f>
        <v>5.200000000000273</v>
      </c>
    </row>
    <row r="39" spans="1:14" ht="15">
      <c r="A39" s="8" t="s">
        <v>91</v>
      </c>
      <c r="B39" s="14"/>
      <c r="C39" s="14">
        <f>1404*1.55*1.1</f>
        <v>2393.8200000000006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>
        <f>C39-C23</f>
        <v>7.8200000000006185</v>
      </c>
    </row>
    <row r="40" spans="1:14" ht="15">
      <c r="A40" s="8" t="s">
        <v>92</v>
      </c>
      <c r="B40" s="14"/>
      <c r="C40" s="14"/>
      <c r="D40" s="14">
        <f>1404*1.55*1.2</f>
        <v>2611.44</v>
      </c>
      <c r="E40" s="14"/>
      <c r="F40" s="14"/>
      <c r="G40" s="14"/>
      <c r="H40" s="14"/>
      <c r="I40" s="14"/>
      <c r="J40" s="14"/>
      <c r="K40" s="14"/>
      <c r="L40" s="14"/>
      <c r="M40" s="14"/>
      <c r="N40" s="14">
        <f>D40-D23</f>
        <v>-8.559999999999945</v>
      </c>
    </row>
    <row r="41" spans="1:14" ht="15">
      <c r="A41" s="8" t="s">
        <v>93</v>
      </c>
      <c r="B41" s="14"/>
      <c r="C41" s="14"/>
      <c r="D41" s="14"/>
      <c r="E41" s="14">
        <f>1404*1.55*1.32</f>
        <v>2872.5840000000003</v>
      </c>
      <c r="F41" s="14"/>
      <c r="G41" s="14"/>
      <c r="H41" s="14"/>
      <c r="I41" s="14"/>
      <c r="J41" s="14"/>
      <c r="K41" s="14"/>
      <c r="L41" s="14"/>
      <c r="M41" s="14"/>
      <c r="N41" s="14">
        <f>E41-E23</f>
        <v>-1.4159999999997126</v>
      </c>
    </row>
    <row r="42" spans="1:14" ht="15">
      <c r="A42" s="8" t="s">
        <v>94</v>
      </c>
      <c r="B42" s="14"/>
      <c r="C42" s="14"/>
      <c r="D42" s="14"/>
      <c r="E42" s="14">
        <f>1404*1.55*1.44</f>
        <v>3133.728</v>
      </c>
      <c r="F42" s="14"/>
      <c r="G42" s="14"/>
      <c r="H42" s="14"/>
      <c r="I42" s="14"/>
      <c r="J42" s="14"/>
      <c r="K42" s="14"/>
      <c r="L42" s="14"/>
      <c r="M42" s="14"/>
      <c r="N42" s="14">
        <f>E42-E23</f>
        <v>259.72800000000007</v>
      </c>
    </row>
  </sheetData>
  <sheetProtection/>
  <mergeCells count="16">
    <mergeCell ref="A7:P7"/>
    <mergeCell ref="A8:A10"/>
    <mergeCell ref="B8:B10"/>
    <mergeCell ref="C8:C10"/>
    <mergeCell ref="D8:E8"/>
    <mergeCell ref="F8:K8"/>
    <mergeCell ref="L8:P8"/>
    <mergeCell ref="D9:D10"/>
    <mergeCell ref="E9:E10"/>
    <mergeCell ref="F9:H9"/>
    <mergeCell ref="O9:O10"/>
    <mergeCell ref="P9:P10"/>
    <mergeCell ref="I9:K9"/>
    <mergeCell ref="L9:L10"/>
    <mergeCell ref="M9:M10"/>
    <mergeCell ref="N9:N10"/>
  </mergeCells>
  <printOptions/>
  <pageMargins left="0.47" right="0.31496062992125984" top="0.35433070866141736" bottom="0.4724409448818898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pane ySplit="10" topLeftCell="A13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1" max="1" width="13.421875" style="2" customWidth="1"/>
    <col min="2" max="2" width="10.00390625" style="15" customWidth="1"/>
    <col min="3" max="3" width="8.7109375" style="7" customWidth="1"/>
    <col min="4" max="5" width="8.7109375" style="11" customWidth="1"/>
    <col min="6" max="6" width="8.421875" style="11" customWidth="1"/>
    <col min="7" max="7" width="8.57421875" style="11" customWidth="1"/>
    <col min="8" max="8" width="8.140625" style="11" customWidth="1"/>
    <col min="9" max="9" width="8.00390625" style="11" customWidth="1"/>
    <col min="10" max="11" width="7.7109375" style="11" customWidth="1"/>
    <col min="12" max="12" width="8.00390625" style="11" customWidth="1"/>
    <col min="13" max="13" width="8.421875" style="11" customWidth="1"/>
    <col min="14" max="15" width="6.8515625" style="11" customWidth="1"/>
    <col min="16" max="16" width="7.8515625" style="11" customWidth="1"/>
  </cols>
  <sheetData>
    <row r="1" ht="15">
      <c r="A1" s="2" t="s">
        <v>44</v>
      </c>
    </row>
    <row r="2" spans="1:5" ht="15">
      <c r="A2" s="2" t="s">
        <v>45</v>
      </c>
      <c r="E2" s="1" t="s">
        <v>47</v>
      </c>
    </row>
    <row r="3" spans="1:5" ht="15">
      <c r="A3" s="2" t="s">
        <v>46</v>
      </c>
      <c r="E3" s="1" t="s">
        <v>48</v>
      </c>
    </row>
    <row r="4" spans="1:5" ht="15">
      <c r="A4" s="2" t="s">
        <v>127</v>
      </c>
      <c r="E4" s="1" t="s">
        <v>49</v>
      </c>
    </row>
    <row r="5" ht="15">
      <c r="E5" s="1" t="s">
        <v>53</v>
      </c>
    </row>
    <row r="6" ht="15">
      <c r="E6" s="1" t="s">
        <v>51</v>
      </c>
    </row>
    <row r="7" spans="1:18" ht="66" customHeight="1">
      <c r="A7" s="91" t="s">
        <v>42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"/>
      <c r="R7" s="1"/>
    </row>
    <row r="8" spans="1:16" s="5" customFormat="1" ht="27" customHeight="1">
      <c r="A8" s="86" t="s">
        <v>27</v>
      </c>
      <c r="B8" s="89" t="s">
        <v>10</v>
      </c>
      <c r="C8" s="82" t="s">
        <v>28</v>
      </c>
      <c r="D8" s="85" t="s">
        <v>0</v>
      </c>
      <c r="E8" s="85"/>
      <c r="F8" s="85" t="s">
        <v>17</v>
      </c>
      <c r="G8" s="85"/>
      <c r="H8" s="85"/>
      <c r="I8" s="85"/>
      <c r="J8" s="85"/>
      <c r="K8" s="85"/>
      <c r="L8" s="85" t="s">
        <v>26</v>
      </c>
      <c r="M8" s="85"/>
      <c r="N8" s="85"/>
      <c r="O8" s="85"/>
      <c r="P8" s="85"/>
    </row>
    <row r="9" spans="1:16" s="3" customFormat="1" ht="36.75" customHeight="1">
      <c r="A9" s="87"/>
      <c r="B9" s="89"/>
      <c r="C9" s="82"/>
      <c r="D9" s="85" t="s">
        <v>1</v>
      </c>
      <c r="E9" s="85" t="s">
        <v>20</v>
      </c>
      <c r="F9" s="90" t="s">
        <v>19</v>
      </c>
      <c r="G9" s="85"/>
      <c r="H9" s="85"/>
      <c r="I9" s="90" t="s">
        <v>18</v>
      </c>
      <c r="J9" s="85"/>
      <c r="K9" s="85"/>
      <c r="L9" s="85" t="s">
        <v>22</v>
      </c>
      <c r="M9" s="85" t="s">
        <v>21</v>
      </c>
      <c r="N9" s="85" t="s">
        <v>23</v>
      </c>
      <c r="O9" s="85" t="s">
        <v>24</v>
      </c>
      <c r="P9" s="90" t="s">
        <v>25</v>
      </c>
    </row>
    <row r="10" spans="1:16" s="5" customFormat="1" ht="17.25" customHeight="1">
      <c r="A10" s="87"/>
      <c r="B10" s="89"/>
      <c r="C10" s="82"/>
      <c r="D10" s="85"/>
      <c r="E10" s="85"/>
      <c r="F10" s="12" t="s">
        <v>3</v>
      </c>
      <c r="G10" s="12" t="s">
        <v>4</v>
      </c>
      <c r="H10" s="12" t="s">
        <v>5</v>
      </c>
      <c r="I10" s="12" t="s">
        <v>3</v>
      </c>
      <c r="J10" s="12" t="s">
        <v>4</v>
      </c>
      <c r="K10" s="12" t="s">
        <v>5</v>
      </c>
      <c r="L10" s="85"/>
      <c r="M10" s="85"/>
      <c r="N10" s="85"/>
      <c r="O10" s="85"/>
      <c r="P10" s="85"/>
    </row>
    <row r="11" spans="1:16" s="3" customFormat="1" ht="34.5" customHeight="1">
      <c r="A11" s="17" t="s">
        <v>29</v>
      </c>
      <c r="B11" s="19">
        <f aca="true" t="shared" si="0" ref="B11:B16">1601*C11</f>
        <v>4518.021999999999</v>
      </c>
      <c r="C11" s="20">
        <f>D11*F11*L11</f>
        <v>2.8219999999999996</v>
      </c>
      <c r="D11" s="18">
        <v>1.7</v>
      </c>
      <c r="E11" s="18"/>
      <c r="F11" s="18">
        <v>1.66</v>
      </c>
      <c r="G11" s="18"/>
      <c r="H11" s="18"/>
      <c r="I11" s="18"/>
      <c r="J11" s="18"/>
      <c r="K11" s="18"/>
      <c r="L11" s="18">
        <v>1</v>
      </c>
      <c r="M11" s="18"/>
      <c r="N11" s="18"/>
      <c r="O11" s="18"/>
      <c r="P11" s="18"/>
    </row>
    <row r="12" spans="1:16" s="3" customFormat="1" ht="34.5" customHeight="1">
      <c r="A12" s="17" t="s">
        <v>30</v>
      </c>
      <c r="B12" s="19">
        <f t="shared" si="0"/>
        <v>4245.852</v>
      </c>
      <c r="C12" s="20">
        <f>D12*G12*L12</f>
        <v>2.652</v>
      </c>
      <c r="D12" s="18">
        <v>1.7</v>
      </c>
      <c r="E12" s="18"/>
      <c r="F12" s="18"/>
      <c r="G12" s="18">
        <v>1.56</v>
      </c>
      <c r="H12" s="18"/>
      <c r="I12" s="18"/>
      <c r="J12" s="18"/>
      <c r="K12" s="18"/>
      <c r="L12" s="18">
        <v>1</v>
      </c>
      <c r="M12" s="18"/>
      <c r="N12" s="18"/>
      <c r="O12" s="18"/>
      <c r="P12" s="18"/>
    </row>
    <row r="13" spans="1:16" s="3" customFormat="1" ht="34.5" customHeight="1">
      <c r="A13" s="17" t="s">
        <v>31</v>
      </c>
      <c r="B13" s="19">
        <f t="shared" si="0"/>
        <v>3919.248</v>
      </c>
      <c r="C13" s="20">
        <f>D13*H13*L13</f>
        <v>2.448</v>
      </c>
      <c r="D13" s="18">
        <v>1.7</v>
      </c>
      <c r="E13" s="18"/>
      <c r="F13" s="18"/>
      <c r="G13" s="18"/>
      <c r="H13" s="18">
        <v>1.44</v>
      </c>
      <c r="I13" s="18"/>
      <c r="J13" s="18"/>
      <c r="K13" s="18"/>
      <c r="L13" s="18">
        <v>1</v>
      </c>
      <c r="M13" s="18"/>
      <c r="N13" s="18"/>
      <c r="O13" s="18"/>
      <c r="P13" s="18"/>
    </row>
    <row r="14" spans="1:16" s="3" customFormat="1" ht="34.5" customHeight="1">
      <c r="A14" s="17" t="s">
        <v>32</v>
      </c>
      <c r="B14" s="19">
        <f t="shared" si="0"/>
        <v>4491.605500000001</v>
      </c>
      <c r="C14" s="20">
        <f>E14*I14*L14</f>
        <v>2.8055000000000003</v>
      </c>
      <c r="D14" s="18"/>
      <c r="E14" s="18">
        <v>1.55</v>
      </c>
      <c r="F14" s="18"/>
      <c r="G14" s="18"/>
      <c r="H14" s="18"/>
      <c r="I14" s="18">
        <v>1.81</v>
      </c>
      <c r="J14" s="18"/>
      <c r="K14" s="18"/>
      <c r="L14" s="18">
        <v>1</v>
      </c>
      <c r="M14" s="18"/>
      <c r="N14" s="18"/>
      <c r="O14" s="18"/>
      <c r="P14" s="18"/>
    </row>
    <row r="15" spans="1:16" s="3" customFormat="1" ht="34.5" customHeight="1">
      <c r="A15" s="17" t="s">
        <v>33</v>
      </c>
      <c r="B15" s="19">
        <f t="shared" si="0"/>
        <v>4193.8195</v>
      </c>
      <c r="C15" s="20">
        <f>E15*J15*L15</f>
        <v>2.6195</v>
      </c>
      <c r="D15" s="18"/>
      <c r="E15" s="18">
        <v>1.55</v>
      </c>
      <c r="F15" s="18"/>
      <c r="G15" s="18"/>
      <c r="H15" s="18"/>
      <c r="I15" s="18"/>
      <c r="J15" s="18">
        <v>1.69</v>
      </c>
      <c r="K15" s="18"/>
      <c r="L15" s="18">
        <v>1</v>
      </c>
      <c r="M15" s="18"/>
      <c r="N15" s="18"/>
      <c r="O15" s="18"/>
      <c r="P15" s="18"/>
    </row>
    <row r="16" spans="1:16" s="3" customFormat="1" ht="34.5" customHeight="1">
      <c r="A16" s="17" t="s">
        <v>34</v>
      </c>
      <c r="B16" s="19">
        <f t="shared" si="0"/>
        <v>3871.2180000000003</v>
      </c>
      <c r="C16" s="20">
        <f>E16*K16*L16</f>
        <v>2.418</v>
      </c>
      <c r="D16" s="18"/>
      <c r="E16" s="18">
        <v>1.55</v>
      </c>
      <c r="F16" s="18"/>
      <c r="G16" s="18"/>
      <c r="H16" s="18"/>
      <c r="I16" s="18"/>
      <c r="J16" s="18"/>
      <c r="K16" s="18">
        <v>1.56</v>
      </c>
      <c r="L16" s="18">
        <v>1</v>
      </c>
      <c r="M16" s="18"/>
      <c r="N16" s="18"/>
      <c r="O16" s="18"/>
      <c r="P16" s="18"/>
    </row>
    <row r="17" spans="1:18" s="7" customFormat="1" ht="15.75" thickBot="1">
      <c r="A17" s="2"/>
      <c r="B17" s="1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/>
      <c r="R17"/>
    </row>
    <row r="18" spans="1:14" ht="15.75" thickBot="1">
      <c r="A18" s="22" t="s">
        <v>54</v>
      </c>
      <c r="B18" s="23">
        <v>7</v>
      </c>
      <c r="C18" s="23">
        <v>8</v>
      </c>
      <c r="D18" s="23">
        <v>9</v>
      </c>
      <c r="E18" s="23">
        <v>10</v>
      </c>
      <c r="F18" s="23">
        <v>11</v>
      </c>
      <c r="G18" s="23">
        <v>12</v>
      </c>
      <c r="H18" s="23">
        <v>13</v>
      </c>
      <c r="I18" s="23">
        <v>14</v>
      </c>
      <c r="J18" s="23">
        <v>15</v>
      </c>
      <c r="K18" s="23">
        <v>16</v>
      </c>
      <c r="L18" s="23">
        <v>17</v>
      </c>
      <c r="M18" s="24">
        <v>18</v>
      </c>
      <c r="N18" s="25" t="s">
        <v>55</v>
      </c>
    </row>
    <row r="19" spans="1:14" ht="15">
      <c r="A19" s="26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1"/>
    </row>
    <row r="20" spans="1:14" ht="15.75" thickBot="1">
      <c r="A20" s="35" t="s">
        <v>56</v>
      </c>
      <c r="B20" s="61">
        <v>2171</v>
      </c>
      <c r="C20" s="61">
        <v>2386</v>
      </c>
      <c r="D20" s="61">
        <v>2620</v>
      </c>
      <c r="E20" s="61">
        <v>2874</v>
      </c>
      <c r="F20" s="61">
        <v>3148</v>
      </c>
      <c r="G20" s="61">
        <v>3402</v>
      </c>
      <c r="H20" s="61">
        <v>3676</v>
      </c>
      <c r="I20" s="61">
        <v>3950</v>
      </c>
      <c r="J20" s="61">
        <v>4263</v>
      </c>
      <c r="K20" s="61">
        <v>4576</v>
      </c>
      <c r="L20" s="61">
        <v>4929</v>
      </c>
      <c r="M20" s="62">
        <v>6319</v>
      </c>
      <c r="N20" s="38"/>
    </row>
    <row r="21" spans="1:14" ht="15">
      <c r="A21" s="8" t="s">
        <v>104</v>
      </c>
      <c r="B21" s="14"/>
      <c r="C21" s="9"/>
      <c r="D21" s="13"/>
      <c r="E21" s="13"/>
      <c r="F21" s="13"/>
      <c r="G21" s="14">
        <f>1404*1.55*1.56</f>
        <v>3394.8720000000008</v>
      </c>
      <c r="H21" s="13"/>
      <c r="I21" s="14"/>
      <c r="J21" s="13"/>
      <c r="K21" s="13"/>
      <c r="L21" s="13"/>
      <c r="M21" s="13"/>
      <c r="N21" s="14">
        <f>G21-G20</f>
        <v>-7.127999999999247</v>
      </c>
    </row>
    <row r="22" spans="1:14" ht="15">
      <c r="A22" s="8" t="s">
        <v>105</v>
      </c>
      <c r="B22" s="14"/>
      <c r="C22" s="14"/>
      <c r="D22" s="14"/>
      <c r="E22" s="14"/>
      <c r="F22" s="14"/>
      <c r="G22" s="14"/>
      <c r="H22" s="14">
        <f>1404*1.55*1.69</f>
        <v>3677.7780000000002</v>
      </c>
      <c r="I22" s="14"/>
      <c r="J22" s="14"/>
      <c r="K22" s="14"/>
      <c r="L22" s="14"/>
      <c r="M22" s="14"/>
      <c r="N22" s="14">
        <f>H22-H20</f>
        <v>1.7780000000002474</v>
      </c>
    </row>
    <row r="23" spans="1:14" ht="15">
      <c r="A23" s="8" t="s">
        <v>106</v>
      </c>
      <c r="B23" s="14"/>
      <c r="C23" s="14"/>
      <c r="D23" s="14"/>
      <c r="E23" s="14"/>
      <c r="F23" s="14"/>
      <c r="G23" s="13"/>
      <c r="H23" s="14"/>
      <c r="I23" s="14">
        <f>1404*1.55*1.81</f>
        <v>3938.9220000000005</v>
      </c>
      <c r="J23" s="14"/>
      <c r="K23" s="14"/>
      <c r="L23" s="14"/>
      <c r="M23" s="14"/>
      <c r="N23" s="14">
        <f>I23-I20</f>
        <v>-11.07799999999952</v>
      </c>
    </row>
    <row r="25" spans="1:14" ht="15">
      <c r="A25" s="8" t="s">
        <v>66</v>
      </c>
      <c r="B25" s="14"/>
      <c r="C25" s="9"/>
      <c r="D25" s="13"/>
      <c r="E25" s="13"/>
      <c r="F25" s="13"/>
      <c r="G25" s="14">
        <f>1404*1.7*1.44</f>
        <v>3436.9919999999993</v>
      </c>
      <c r="H25" s="13"/>
      <c r="I25" s="14"/>
      <c r="J25" s="13"/>
      <c r="K25" s="13"/>
      <c r="L25" s="13"/>
      <c r="M25" s="13"/>
      <c r="N25" s="14">
        <f>G25-G20</f>
        <v>34.99199999999928</v>
      </c>
    </row>
    <row r="26" spans="1:14" ht="15">
      <c r="A26" s="8" t="s">
        <v>67</v>
      </c>
      <c r="B26" s="14"/>
      <c r="C26" s="14"/>
      <c r="D26" s="14"/>
      <c r="E26" s="14"/>
      <c r="F26" s="14"/>
      <c r="G26" s="14"/>
      <c r="H26" s="14">
        <f>1404*1.7*1.56</f>
        <v>3723.408</v>
      </c>
      <c r="I26" s="14"/>
      <c r="J26" s="14"/>
      <c r="K26" s="14"/>
      <c r="L26" s="14"/>
      <c r="M26" s="14"/>
      <c r="N26" s="14">
        <f>H26-H20</f>
        <v>47.4079999999999</v>
      </c>
    </row>
    <row r="27" spans="1:14" ht="15">
      <c r="A27" s="75" t="s">
        <v>68</v>
      </c>
      <c r="B27" s="76"/>
      <c r="C27" s="76"/>
      <c r="D27" s="76"/>
      <c r="E27" s="76"/>
      <c r="F27" s="76"/>
      <c r="H27" s="76"/>
      <c r="I27" s="76">
        <f>1404*1.7*1.66</f>
        <v>3962.0879999999993</v>
      </c>
      <c r="J27" s="76"/>
      <c r="K27" s="76"/>
      <c r="L27" s="76"/>
      <c r="M27" s="76"/>
      <c r="N27" s="76">
        <f>I27-I20</f>
        <v>12.087999999999283</v>
      </c>
    </row>
    <row r="28" spans="1:14" ht="1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4" ht="15">
      <c r="A29" s="63" t="s">
        <v>69</v>
      </c>
      <c r="B29" s="64"/>
      <c r="C29" s="64">
        <f>1404*1.7*1</f>
        <v>2386.7999999999997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>
        <f>C29-C20</f>
        <v>0.7999999999997272</v>
      </c>
    </row>
    <row r="30" spans="1:14" ht="15">
      <c r="A30" s="8" t="s">
        <v>70</v>
      </c>
      <c r="B30" s="14"/>
      <c r="C30" s="14"/>
      <c r="D30" s="14">
        <f>1404*1.7*1.1</f>
        <v>2625.48</v>
      </c>
      <c r="E30" s="14"/>
      <c r="F30" s="14"/>
      <c r="G30" s="14"/>
      <c r="H30" s="14"/>
      <c r="I30" s="14"/>
      <c r="J30" s="14"/>
      <c r="K30" s="14"/>
      <c r="L30" s="14"/>
      <c r="M30" s="14"/>
      <c r="N30" s="14">
        <f>D30-D20</f>
        <v>5.480000000000018</v>
      </c>
    </row>
    <row r="31" spans="1:14" ht="15">
      <c r="A31" s="8" t="s">
        <v>71</v>
      </c>
      <c r="B31" s="14"/>
      <c r="C31" s="14"/>
      <c r="D31" s="14"/>
      <c r="E31" s="14">
        <f>1404*1.7*1.2</f>
        <v>2864.1599999999994</v>
      </c>
      <c r="F31" s="14"/>
      <c r="G31" s="14"/>
      <c r="H31" s="14"/>
      <c r="I31" s="14"/>
      <c r="J31" s="14"/>
      <c r="K31" s="14"/>
      <c r="L31" s="14"/>
      <c r="M31" s="14"/>
      <c r="N31" s="14">
        <f>E31-E20</f>
        <v>-9.8400000000006</v>
      </c>
    </row>
    <row r="32" spans="1:14" ht="15">
      <c r="A32" s="8" t="s">
        <v>72</v>
      </c>
      <c r="B32" s="14"/>
      <c r="C32" s="14"/>
      <c r="D32" s="14"/>
      <c r="E32" s="14"/>
      <c r="F32" s="14">
        <f>1404*1.7*1.32</f>
        <v>3150.5759999999996</v>
      </c>
      <c r="G32" s="14"/>
      <c r="H32" s="14"/>
      <c r="I32" s="14"/>
      <c r="J32" s="14"/>
      <c r="K32" s="14"/>
      <c r="L32" s="14"/>
      <c r="M32" s="14"/>
      <c r="N32" s="14">
        <f>F32-F20</f>
        <v>2.575999999999567</v>
      </c>
    </row>
    <row r="33" spans="1:14" ht="15">
      <c r="A33" s="75" t="s">
        <v>73</v>
      </c>
      <c r="B33" s="76"/>
      <c r="C33" s="76"/>
      <c r="D33" s="76"/>
      <c r="E33" s="76"/>
      <c r="F33" s="76"/>
      <c r="G33" s="76">
        <f>1404*1.7*1.44</f>
        <v>3436.9919999999993</v>
      </c>
      <c r="H33" s="76"/>
      <c r="I33" s="76"/>
      <c r="J33" s="76"/>
      <c r="K33" s="76"/>
      <c r="L33" s="76"/>
      <c r="M33" s="76"/>
      <c r="N33" s="76">
        <f>G33-G20</f>
        <v>34.99199999999928</v>
      </c>
    </row>
    <row r="34" spans="1:14" ht="15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  <row r="35" spans="1:14" ht="15">
      <c r="A35" s="63" t="s">
        <v>74</v>
      </c>
      <c r="B35" s="64">
        <f>1404*1.55</f>
        <v>2176.2000000000003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>
        <f>B35-B20</f>
        <v>5.200000000000273</v>
      </c>
    </row>
    <row r="36" spans="1:14" ht="15">
      <c r="A36" s="8" t="s">
        <v>75</v>
      </c>
      <c r="B36" s="14"/>
      <c r="C36" s="14">
        <f>1404*1.55*1.1</f>
        <v>2393.8200000000006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>
        <f>C36-C20</f>
        <v>7.8200000000006185</v>
      </c>
    </row>
    <row r="37" spans="1:14" ht="15">
      <c r="A37" s="8" t="s">
        <v>76</v>
      </c>
      <c r="B37" s="14"/>
      <c r="C37" s="14"/>
      <c r="D37" s="14">
        <f>1404*1.55*1.2</f>
        <v>2611.44</v>
      </c>
      <c r="E37" s="14"/>
      <c r="F37" s="14"/>
      <c r="G37" s="14"/>
      <c r="H37" s="14"/>
      <c r="I37" s="14"/>
      <c r="J37" s="14"/>
      <c r="K37" s="14"/>
      <c r="L37" s="14"/>
      <c r="M37" s="14"/>
      <c r="N37" s="14">
        <f>D37-D20</f>
        <v>-8.559999999999945</v>
      </c>
    </row>
    <row r="38" spans="1:14" ht="15">
      <c r="A38" s="8" t="s">
        <v>77</v>
      </c>
      <c r="B38" s="14"/>
      <c r="C38" s="14"/>
      <c r="D38" s="14"/>
      <c r="E38" s="14">
        <f>1404*1.55*1.32</f>
        <v>2872.5840000000003</v>
      </c>
      <c r="F38" s="14"/>
      <c r="G38" s="14"/>
      <c r="H38" s="14"/>
      <c r="I38" s="14"/>
      <c r="J38" s="14"/>
      <c r="K38" s="14"/>
      <c r="L38" s="14"/>
      <c r="M38" s="14"/>
      <c r="N38" s="14">
        <f>E38-E20</f>
        <v>-1.4159999999997126</v>
      </c>
    </row>
    <row r="39" spans="1:14" ht="15">
      <c r="A39" s="8" t="s">
        <v>78</v>
      </c>
      <c r="B39" s="14"/>
      <c r="C39" s="14"/>
      <c r="D39" s="14"/>
      <c r="E39" s="14">
        <f>1404*1.55*1.44</f>
        <v>3133.728</v>
      </c>
      <c r="F39" s="14"/>
      <c r="G39" s="14"/>
      <c r="H39" s="14"/>
      <c r="I39" s="14"/>
      <c r="J39" s="14"/>
      <c r="K39" s="14"/>
      <c r="L39" s="14"/>
      <c r="M39" s="14"/>
      <c r="N39" s="14">
        <f>E39-E20</f>
        <v>259.72800000000007</v>
      </c>
    </row>
    <row r="41" spans="1:14" ht="15">
      <c r="A41" s="39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40"/>
    </row>
    <row r="42" spans="1:14" ht="15">
      <c r="A42" s="39"/>
      <c r="B42" s="48"/>
      <c r="C42" s="4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">
      <c r="A43" s="3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40"/>
    </row>
    <row r="44" spans="1:14" ht="15">
      <c r="A44" s="39"/>
      <c r="B44" s="40"/>
      <c r="C44" s="40"/>
      <c r="D44" s="40"/>
      <c r="E44" s="40"/>
      <c r="F44" s="48"/>
      <c r="G44" s="48"/>
      <c r="H44" s="48"/>
      <c r="I44" s="40"/>
      <c r="J44" s="40"/>
      <c r="K44" s="40"/>
      <c r="L44" s="40"/>
      <c r="M44" s="40"/>
      <c r="N44" s="16"/>
    </row>
    <row r="45" spans="1:14" ht="15">
      <c r="A45" s="39"/>
      <c r="B45" s="40"/>
      <c r="C45" s="40"/>
      <c r="D45" s="40"/>
      <c r="E45" s="40"/>
      <c r="F45" s="48"/>
      <c r="G45" s="48"/>
      <c r="H45" s="48"/>
      <c r="I45" s="40"/>
      <c r="J45" s="40"/>
      <c r="K45" s="40"/>
      <c r="L45" s="40"/>
      <c r="M45" s="40"/>
      <c r="N45" s="16"/>
    </row>
    <row r="46" spans="1:14" ht="15">
      <c r="A46" s="39"/>
      <c r="B46" s="40"/>
      <c r="C46" s="40"/>
      <c r="D46" s="40"/>
      <c r="E46" s="40"/>
      <c r="F46" s="48"/>
      <c r="G46" s="48"/>
      <c r="H46" s="48"/>
      <c r="I46" s="40"/>
      <c r="J46" s="40"/>
      <c r="K46" s="40"/>
      <c r="L46" s="40"/>
      <c r="M46" s="40"/>
      <c r="N46" s="16"/>
    </row>
    <row r="47" spans="1:14" ht="1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16"/>
    </row>
    <row r="48" spans="1:14" ht="15">
      <c r="A48" s="39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5">
      <c r="A49" s="3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">
      <c r="A50" s="39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>
      <c r="A51" s="39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">
      <c r="A52" s="39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">
      <c r="A53" s="3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5">
      <c r="A54" s="3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5">
      <c r="A55" s="3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5">
      <c r="A56" s="3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5">
      <c r="A57" s="3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5">
      <c r="A58" s="3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5">
      <c r="A59" s="3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5">
      <c r="A60" s="3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5">
      <c r="A61" s="3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5">
      <c r="A62" s="3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</sheetData>
  <sheetProtection/>
  <mergeCells count="16">
    <mergeCell ref="A7:P7"/>
    <mergeCell ref="A8:A10"/>
    <mergeCell ref="B8:B10"/>
    <mergeCell ref="C8:C10"/>
    <mergeCell ref="D8:E8"/>
    <mergeCell ref="F8:K8"/>
    <mergeCell ref="L8:P8"/>
    <mergeCell ref="D9:D10"/>
    <mergeCell ref="I9:K9"/>
    <mergeCell ref="L9:L10"/>
    <mergeCell ref="E9:E10"/>
    <mergeCell ref="F9:H9"/>
    <mergeCell ref="O9:O10"/>
    <mergeCell ref="P9:P10"/>
    <mergeCell ref="M9:M10"/>
    <mergeCell ref="N9:N10"/>
  </mergeCells>
  <printOptions/>
  <pageMargins left="0.53" right="0.3937007874015748" top="0.4330708661417323" bottom="0.5905511811023623" header="0.31496062992125984" footer="0.3937007874015748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P16"/>
    </sheetView>
  </sheetViews>
  <sheetFormatPr defaultColWidth="9.140625" defaultRowHeight="15"/>
  <cols>
    <col min="1" max="1" width="9.140625" style="2" customWidth="1"/>
    <col min="2" max="2" width="10.00390625" style="15" customWidth="1"/>
    <col min="3" max="3" width="9.421875" style="7" customWidth="1"/>
    <col min="4" max="5" width="8.7109375" style="11" customWidth="1"/>
    <col min="6" max="6" width="8.421875" style="11" customWidth="1"/>
    <col min="7" max="7" width="8.00390625" style="11" customWidth="1"/>
    <col min="8" max="8" width="8.57421875" style="11" customWidth="1"/>
    <col min="9" max="9" width="8.421875" style="11" customWidth="1"/>
    <col min="10" max="10" width="6.7109375" style="11" customWidth="1"/>
    <col min="11" max="11" width="7.7109375" style="11" customWidth="1"/>
    <col min="12" max="15" width="6.8515625" style="11" customWidth="1"/>
    <col min="16" max="16" width="7.8515625" style="11" customWidth="1"/>
  </cols>
  <sheetData>
    <row r="1" ht="15">
      <c r="A1" s="2" t="s">
        <v>44</v>
      </c>
    </row>
    <row r="2" spans="1:5" ht="15">
      <c r="A2" s="2" t="s">
        <v>45</v>
      </c>
      <c r="E2" s="1" t="s">
        <v>47</v>
      </c>
    </row>
    <row r="3" spans="1:5" ht="15">
      <c r="A3" s="2" t="s">
        <v>46</v>
      </c>
      <c r="E3" s="1" t="s">
        <v>48</v>
      </c>
    </row>
    <row r="4" spans="1:5" ht="15">
      <c r="A4" s="2" t="s">
        <v>126</v>
      </c>
      <c r="E4" s="1" t="s">
        <v>49</v>
      </c>
    </row>
    <row r="5" ht="15">
      <c r="E5" s="1" t="s">
        <v>53</v>
      </c>
    </row>
    <row r="6" ht="15">
      <c r="E6" s="1" t="s">
        <v>51</v>
      </c>
    </row>
    <row r="7" spans="1:18" ht="50.25" customHeight="1">
      <c r="A7" s="91" t="s">
        <v>43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"/>
      <c r="R7" s="1"/>
    </row>
    <row r="8" spans="1:16" s="5" customFormat="1" ht="21.75" customHeight="1">
      <c r="A8" s="86" t="s">
        <v>27</v>
      </c>
      <c r="B8" s="89" t="s">
        <v>10</v>
      </c>
      <c r="C8" s="82" t="s">
        <v>28</v>
      </c>
      <c r="D8" s="85" t="s">
        <v>0</v>
      </c>
      <c r="E8" s="85"/>
      <c r="F8" s="85" t="s">
        <v>17</v>
      </c>
      <c r="G8" s="85"/>
      <c r="H8" s="85"/>
      <c r="I8" s="85"/>
      <c r="J8" s="85"/>
      <c r="K8" s="85"/>
      <c r="L8" s="85" t="s">
        <v>26</v>
      </c>
      <c r="M8" s="85"/>
      <c r="N8" s="85"/>
      <c r="O8" s="85"/>
      <c r="P8" s="85"/>
    </row>
    <row r="9" spans="1:16" s="3" customFormat="1" ht="36.75" customHeight="1">
      <c r="A9" s="87"/>
      <c r="B9" s="89"/>
      <c r="C9" s="82"/>
      <c r="D9" s="85" t="s">
        <v>1</v>
      </c>
      <c r="E9" s="85" t="s">
        <v>20</v>
      </c>
      <c r="F9" s="90" t="s">
        <v>19</v>
      </c>
      <c r="G9" s="85"/>
      <c r="H9" s="85"/>
      <c r="I9" s="90" t="s">
        <v>18</v>
      </c>
      <c r="J9" s="85"/>
      <c r="K9" s="85"/>
      <c r="L9" s="85" t="s">
        <v>22</v>
      </c>
      <c r="M9" s="85" t="s">
        <v>21</v>
      </c>
      <c r="N9" s="85" t="s">
        <v>23</v>
      </c>
      <c r="O9" s="85" t="s">
        <v>24</v>
      </c>
      <c r="P9" s="90" t="s">
        <v>25</v>
      </c>
    </row>
    <row r="10" spans="1:16" s="5" customFormat="1" ht="17.25" customHeight="1">
      <c r="A10" s="87"/>
      <c r="B10" s="89"/>
      <c r="C10" s="82"/>
      <c r="D10" s="85"/>
      <c r="E10" s="85"/>
      <c r="F10" s="12" t="s">
        <v>3</v>
      </c>
      <c r="G10" s="12" t="s">
        <v>4</v>
      </c>
      <c r="H10" s="12" t="s">
        <v>5</v>
      </c>
      <c r="I10" s="12" t="s">
        <v>3</v>
      </c>
      <c r="J10" s="12" t="s">
        <v>4</v>
      </c>
      <c r="K10" s="12" t="s">
        <v>5</v>
      </c>
      <c r="L10" s="85"/>
      <c r="M10" s="85"/>
      <c r="N10" s="85"/>
      <c r="O10" s="85"/>
      <c r="P10" s="85"/>
    </row>
    <row r="11" spans="1:16" ht="33.75" customHeight="1">
      <c r="A11" s="17" t="s">
        <v>41</v>
      </c>
      <c r="B11" s="19">
        <f aca="true" t="shared" si="0" ref="B11:B16">1601*C11</f>
        <v>4245.852</v>
      </c>
      <c r="C11" s="20">
        <f>D11*F11*L11</f>
        <v>2.652</v>
      </c>
      <c r="D11" s="18">
        <v>1.7</v>
      </c>
      <c r="E11" s="18"/>
      <c r="F11" s="18">
        <v>1.56</v>
      </c>
      <c r="G11" s="18"/>
      <c r="H11" s="18"/>
      <c r="I11" s="18"/>
      <c r="J11" s="18"/>
      <c r="K11" s="18"/>
      <c r="L11" s="18">
        <v>1</v>
      </c>
      <c r="M11" s="18"/>
      <c r="N11" s="18"/>
      <c r="O11" s="18"/>
      <c r="P11" s="18"/>
    </row>
    <row r="12" spans="1:16" ht="33.75" customHeight="1">
      <c r="A12" s="17" t="s">
        <v>36</v>
      </c>
      <c r="B12" s="19">
        <f t="shared" si="0"/>
        <v>3919.248</v>
      </c>
      <c r="C12" s="20">
        <f>D12*G12*L12</f>
        <v>2.448</v>
      </c>
      <c r="D12" s="18">
        <v>1.7</v>
      </c>
      <c r="E12" s="18"/>
      <c r="F12" s="18"/>
      <c r="G12" s="18">
        <v>1.44</v>
      </c>
      <c r="H12" s="18"/>
      <c r="I12" s="18"/>
      <c r="J12" s="18"/>
      <c r="K12" s="18"/>
      <c r="L12" s="18">
        <v>1</v>
      </c>
      <c r="M12" s="18"/>
      <c r="N12" s="18"/>
      <c r="O12" s="18"/>
      <c r="P12" s="18"/>
    </row>
    <row r="13" spans="1:16" ht="33.75" customHeight="1">
      <c r="A13" s="17" t="s">
        <v>37</v>
      </c>
      <c r="B13" s="19">
        <f t="shared" si="0"/>
        <v>3592.6440000000002</v>
      </c>
      <c r="C13" s="20">
        <f>D13*H13*L13</f>
        <v>2.244</v>
      </c>
      <c r="D13" s="18">
        <v>1.7</v>
      </c>
      <c r="E13" s="18"/>
      <c r="F13" s="18"/>
      <c r="G13" s="18"/>
      <c r="H13" s="18">
        <v>1.32</v>
      </c>
      <c r="I13" s="18"/>
      <c r="J13" s="18"/>
      <c r="K13" s="18"/>
      <c r="L13" s="18">
        <v>1</v>
      </c>
      <c r="M13" s="18"/>
      <c r="N13" s="18"/>
      <c r="O13" s="18"/>
      <c r="P13" s="18"/>
    </row>
    <row r="14" spans="1:16" ht="33.75" customHeight="1">
      <c r="A14" s="17" t="s">
        <v>38</v>
      </c>
      <c r="B14" s="19">
        <f t="shared" si="0"/>
        <v>4193.8195</v>
      </c>
      <c r="C14" s="20">
        <f>E14*I14*L14</f>
        <v>2.6195</v>
      </c>
      <c r="D14" s="18"/>
      <c r="E14" s="18">
        <v>1.55</v>
      </c>
      <c r="F14" s="18"/>
      <c r="G14" s="18"/>
      <c r="H14" s="18"/>
      <c r="I14" s="18">
        <v>1.69</v>
      </c>
      <c r="J14" s="18"/>
      <c r="K14" s="18"/>
      <c r="L14" s="18">
        <v>1</v>
      </c>
      <c r="M14" s="18"/>
      <c r="N14" s="18"/>
      <c r="O14" s="18"/>
      <c r="P14" s="18"/>
    </row>
    <row r="15" spans="1:16" ht="33.75" customHeight="1">
      <c r="A15" s="17" t="s">
        <v>39</v>
      </c>
      <c r="B15" s="19">
        <f t="shared" si="0"/>
        <v>3871.2180000000003</v>
      </c>
      <c r="C15" s="20">
        <f>E15*J15*L15</f>
        <v>2.418</v>
      </c>
      <c r="D15" s="18"/>
      <c r="E15" s="18">
        <v>1.55</v>
      </c>
      <c r="F15" s="18"/>
      <c r="G15" s="18"/>
      <c r="H15" s="18"/>
      <c r="I15" s="18"/>
      <c r="J15" s="18">
        <v>1.56</v>
      </c>
      <c r="K15" s="18"/>
      <c r="L15" s="18">
        <v>1</v>
      </c>
      <c r="M15" s="18"/>
      <c r="N15" s="18"/>
      <c r="O15" s="18"/>
      <c r="P15" s="18"/>
    </row>
    <row r="16" spans="1:16" ht="33.75" customHeight="1">
      <c r="A16" s="17" t="s">
        <v>40</v>
      </c>
      <c r="B16" s="19">
        <f t="shared" si="0"/>
        <v>3573.432</v>
      </c>
      <c r="C16" s="20">
        <f>E16*K16*L16</f>
        <v>2.2319999999999998</v>
      </c>
      <c r="D16" s="18"/>
      <c r="E16" s="18">
        <v>1.55</v>
      </c>
      <c r="F16" s="18"/>
      <c r="G16" s="18"/>
      <c r="H16" s="18"/>
      <c r="I16" s="18"/>
      <c r="J16" s="18"/>
      <c r="K16" s="18">
        <v>1.44</v>
      </c>
      <c r="L16" s="18">
        <v>1</v>
      </c>
      <c r="M16" s="18"/>
      <c r="N16" s="18"/>
      <c r="O16" s="18"/>
      <c r="P16" s="18"/>
    </row>
    <row r="17" spans="1:18" s="7" customFormat="1" ht="15.75" thickBot="1">
      <c r="A17" s="2"/>
      <c r="B17" s="1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/>
      <c r="R17"/>
    </row>
    <row r="18" spans="1:14" ht="15.75" thickBot="1">
      <c r="A18" s="22" t="s">
        <v>54</v>
      </c>
      <c r="B18" s="23">
        <v>7</v>
      </c>
      <c r="C18" s="23">
        <v>8</v>
      </c>
      <c r="D18" s="23">
        <v>9</v>
      </c>
      <c r="E18" s="23">
        <v>10</v>
      </c>
      <c r="F18" s="23">
        <v>11</v>
      </c>
      <c r="G18" s="23">
        <v>12</v>
      </c>
      <c r="H18" s="23">
        <v>13</v>
      </c>
      <c r="I18" s="23">
        <v>14</v>
      </c>
      <c r="J18" s="23">
        <v>15</v>
      </c>
      <c r="K18" s="23">
        <v>16</v>
      </c>
      <c r="L18" s="23">
        <v>17</v>
      </c>
      <c r="M18" s="24">
        <v>18</v>
      </c>
      <c r="N18" s="25" t="s">
        <v>55</v>
      </c>
    </row>
    <row r="19" spans="1:14" ht="15">
      <c r="A19" s="26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1"/>
    </row>
    <row r="20" spans="1:14" ht="15.75" thickBot="1">
      <c r="A20" s="35" t="s">
        <v>56</v>
      </c>
      <c r="B20" s="61">
        <v>2171</v>
      </c>
      <c r="C20" s="61">
        <v>2386</v>
      </c>
      <c r="D20" s="61">
        <v>2620</v>
      </c>
      <c r="E20" s="61">
        <v>2874</v>
      </c>
      <c r="F20" s="61">
        <v>3148</v>
      </c>
      <c r="G20" s="61">
        <v>3402</v>
      </c>
      <c r="H20" s="61">
        <v>3676</v>
      </c>
      <c r="I20" s="61">
        <v>3950</v>
      </c>
      <c r="J20" s="61">
        <v>4263</v>
      </c>
      <c r="K20" s="61">
        <v>4576</v>
      </c>
      <c r="L20" s="61">
        <v>4929</v>
      </c>
      <c r="M20" s="62">
        <v>6319</v>
      </c>
      <c r="N20" s="38"/>
    </row>
    <row r="21" spans="1:14" ht="15">
      <c r="A21" s="63" t="s">
        <v>79</v>
      </c>
      <c r="B21" s="29"/>
      <c r="C21" s="29"/>
      <c r="D21" s="29"/>
      <c r="E21" s="29"/>
      <c r="F21" s="27">
        <f>1404*1.55*1.44</f>
        <v>3133.728</v>
      </c>
      <c r="G21" s="27"/>
      <c r="H21" s="27"/>
      <c r="I21" s="29"/>
      <c r="J21" s="29"/>
      <c r="K21" s="29"/>
      <c r="L21" s="29"/>
      <c r="M21" s="29"/>
      <c r="N21" s="64">
        <f>F21-F20</f>
        <v>-14.271999999999935</v>
      </c>
    </row>
    <row r="22" spans="1:14" ht="15">
      <c r="A22" s="8" t="s">
        <v>80</v>
      </c>
      <c r="B22" s="10"/>
      <c r="C22" s="10"/>
      <c r="D22" s="10"/>
      <c r="E22" s="10"/>
      <c r="F22" s="33"/>
      <c r="G22" s="33">
        <f>1404*1.55*1.56</f>
        <v>3394.8720000000008</v>
      </c>
      <c r="H22" s="33"/>
      <c r="I22" s="10"/>
      <c r="J22" s="10"/>
      <c r="K22" s="10"/>
      <c r="L22" s="10"/>
      <c r="M22" s="10"/>
      <c r="N22" s="14">
        <f>G22-G20</f>
        <v>-7.127999999999247</v>
      </c>
    </row>
    <row r="23" spans="1:14" ht="15">
      <c r="A23" s="75" t="s">
        <v>81</v>
      </c>
      <c r="B23" s="66"/>
      <c r="C23" s="66"/>
      <c r="D23" s="66"/>
      <c r="E23" s="66"/>
      <c r="F23" s="79"/>
      <c r="G23" s="79"/>
      <c r="H23" s="79">
        <f>1404*1.55*1.69</f>
        <v>3677.7780000000002</v>
      </c>
      <c r="I23" s="66"/>
      <c r="J23" s="66"/>
      <c r="K23" s="66"/>
      <c r="L23" s="66"/>
      <c r="M23" s="66"/>
      <c r="N23" s="76">
        <f>H23-H20</f>
        <v>1.7780000000002474</v>
      </c>
    </row>
    <row r="24" spans="1:14" ht="15">
      <c r="A24" s="77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78"/>
    </row>
    <row r="25" spans="1:14" ht="15">
      <c r="A25" s="63" t="s">
        <v>82</v>
      </c>
      <c r="B25" s="64"/>
      <c r="C25" s="64"/>
      <c r="D25" s="64"/>
      <c r="E25" s="64"/>
      <c r="F25" s="64">
        <f>1404*1.7*1.32</f>
        <v>3150.5759999999996</v>
      </c>
      <c r="G25" s="64"/>
      <c r="H25" s="64"/>
      <c r="I25" s="64"/>
      <c r="J25" s="64"/>
      <c r="K25" s="64"/>
      <c r="L25" s="64"/>
      <c r="M25" s="64"/>
      <c r="N25" s="64">
        <f>F25-F20</f>
        <v>2.575999999999567</v>
      </c>
    </row>
    <row r="26" spans="1:14" ht="15">
      <c r="A26" s="8" t="s">
        <v>83</v>
      </c>
      <c r="B26" s="14"/>
      <c r="C26" s="14"/>
      <c r="D26" s="14"/>
      <c r="E26" s="14"/>
      <c r="F26" s="14"/>
      <c r="G26" s="14">
        <f>1404*1.7*1.44</f>
        <v>3436.9919999999993</v>
      </c>
      <c r="H26" s="14"/>
      <c r="I26" s="14"/>
      <c r="J26" s="14"/>
      <c r="K26" s="14"/>
      <c r="L26" s="14"/>
      <c r="M26" s="14"/>
      <c r="N26" s="14">
        <f>G26-G20</f>
        <v>34.99199999999928</v>
      </c>
    </row>
    <row r="27" spans="1:14" ht="15">
      <c r="A27" s="75" t="s">
        <v>84</v>
      </c>
      <c r="B27" s="76"/>
      <c r="C27" s="76"/>
      <c r="D27" s="76"/>
      <c r="E27" s="76"/>
      <c r="F27" s="76"/>
      <c r="G27" s="76"/>
      <c r="H27" s="76">
        <f>1404*1.7*1.56</f>
        <v>3723.408</v>
      </c>
      <c r="I27" s="76"/>
      <c r="J27" s="76"/>
      <c r="K27" s="76"/>
      <c r="L27" s="76"/>
      <c r="M27" s="76"/>
      <c r="N27" s="76">
        <f>H27-H20</f>
        <v>47.4079999999999</v>
      </c>
    </row>
    <row r="28" spans="1:14" ht="1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4" ht="15">
      <c r="A29" s="63" t="s">
        <v>85</v>
      </c>
      <c r="B29" s="64"/>
      <c r="C29" s="64">
        <f>1404*1.7*1</f>
        <v>2386.7999999999997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>
        <f>C29-C20</f>
        <v>0.7999999999997272</v>
      </c>
    </row>
    <row r="30" spans="1:14" ht="15">
      <c r="A30" s="8" t="s">
        <v>86</v>
      </c>
      <c r="B30" s="14"/>
      <c r="C30" s="14"/>
      <c r="D30" s="14">
        <f>1404*1.7*1.1</f>
        <v>2625.48</v>
      </c>
      <c r="E30" s="14"/>
      <c r="F30" s="14"/>
      <c r="G30" s="14"/>
      <c r="H30" s="14"/>
      <c r="I30" s="14"/>
      <c r="J30" s="14"/>
      <c r="K30" s="14"/>
      <c r="L30" s="14"/>
      <c r="M30" s="14"/>
      <c r="N30" s="14">
        <f>D30-D20</f>
        <v>5.480000000000018</v>
      </c>
    </row>
    <row r="31" spans="1:14" ht="15">
      <c r="A31" s="8" t="s">
        <v>87</v>
      </c>
      <c r="B31" s="14"/>
      <c r="C31" s="14"/>
      <c r="D31" s="14"/>
      <c r="E31" s="14">
        <f>1404*1.7*1.2</f>
        <v>2864.1599999999994</v>
      </c>
      <c r="F31" s="14"/>
      <c r="G31" s="14"/>
      <c r="H31" s="14"/>
      <c r="I31" s="14"/>
      <c r="J31" s="14"/>
      <c r="K31" s="14"/>
      <c r="L31" s="14"/>
      <c r="M31" s="14"/>
      <c r="N31" s="14">
        <f>E31-E20</f>
        <v>-9.8400000000006</v>
      </c>
    </row>
    <row r="32" spans="1:14" ht="15">
      <c r="A32" s="8" t="s">
        <v>88</v>
      </c>
      <c r="B32" s="14"/>
      <c r="C32" s="14"/>
      <c r="D32" s="14"/>
      <c r="E32" s="14"/>
      <c r="F32" s="14">
        <f>1404*1.32*1.7</f>
        <v>3150.5760000000005</v>
      </c>
      <c r="G32" s="14"/>
      <c r="H32" s="14"/>
      <c r="I32" s="14"/>
      <c r="J32" s="14"/>
      <c r="K32" s="14"/>
      <c r="L32" s="14"/>
      <c r="M32" s="14"/>
      <c r="N32" s="14">
        <f>F32-F20</f>
        <v>2.5760000000004766</v>
      </c>
    </row>
    <row r="33" spans="1:14" ht="15">
      <c r="A33" s="75" t="s">
        <v>89</v>
      </c>
      <c r="B33" s="76"/>
      <c r="C33" s="76"/>
      <c r="D33" s="76"/>
      <c r="E33" s="76"/>
      <c r="F33" s="76">
        <f>1404*1.7*1.44</f>
        <v>3436.9919999999993</v>
      </c>
      <c r="G33" s="76"/>
      <c r="H33" s="76"/>
      <c r="I33" s="76"/>
      <c r="J33" s="76"/>
      <c r="K33" s="76"/>
      <c r="L33" s="76"/>
      <c r="M33" s="76"/>
      <c r="N33" s="76">
        <f>F33-F20</f>
        <v>288.9919999999993</v>
      </c>
    </row>
    <row r="34" spans="1:14" ht="15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  <row r="35" spans="1:14" ht="15">
      <c r="A35" s="63" t="s">
        <v>90</v>
      </c>
      <c r="B35" s="64">
        <f>1404*1.55*1</f>
        <v>2176.2000000000003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>
        <f>B35-B20</f>
        <v>5.200000000000273</v>
      </c>
    </row>
    <row r="36" spans="1:14" ht="15">
      <c r="A36" s="8" t="s">
        <v>91</v>
      </c>
      <c r="B36" s="14"/>
      <c r="C36" s="14">
        <f>1404*1.55*1.1</f>
        <v>2393.8200000000006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>
        <f>C36-C20</f>
        <v>7.8200000000006185</v>
      </c>
    </row>
    <row r="37" spans="1:14" ht="15">
      <c r="A37" s="8" t="s">
        <v>92</v>
      </c>
      <c r="B37" s="14"/>
      <c r="C37" s="14"/>
      <c r="D37" s="14">
        <f>1404*1.55*1.2</f>
        <v>2611.44</v>
      </c>
      <c r="E37" s="14"/>
      <c r="F37" s="14"/>
      <c r="G37" s="14"/>
      <c r="H37" s="14"/>
      <c r="I37" s="14"/>
      <c r="J37" s="14"/>
      <c r="K37" s="14"/>
      <c r="L37" s="14"/>
      <c r="M37" s="14"/>
      <c r="N37" s="14">
        <f>D37-D20</f>
        <v>-8.559999999999945</v>
      </c>
    </row>
    <row r="38" spans="1:14" ht="15">
      <c r="A38" s="8" t="s">
        <v>93</v>
      </c>
      <c r="B38" s="14"/>
      <c r="C38" s="14"/>
      <c r="D38" s="14"/>
      <c r="E38" s="14">
        <f>1404*1.55*1.32</f>
        <v>2872.5840000000003</v>
      </c>
      <c r="F38" s="14"/>
      <c r="G38" s="14"/>
      <c r="H38" s="14"/>
      <c r="I38" s="14"/>
      <c r="J38" s="14"/>
      <c r="K38" s="14"/>
      <c r="L38" s="14"/>
      <c r="M38" s="14"/>
      <c r="N38" s="14">
        <f>E38-E20</f>
        <v>-1.4159999999997126</v>
      </c>
    </row>
    <row r="39" spans="1:14" ht="15">
      <c r="A39" s="8" t="s">
        <v>94</v>
      </c>
      <c r="B39" s="14"/>
      <c r="C39" s="14"/>
      <c r="D39" s="14"/>
      <c r="E39" s="14">
        <f>1404*1.55*1.44</f>
        <v>3133.728</v>
      </c>
      <c r="F39" s="14"/>
      <c r="G39" s="14"/>
      <c r="H39" s="14"/>
      <c r="I39" s="14"/>
      <c r="J39" s="14"/>
      <c r="K39" s="14"/>
      <c r="L39" s="14"/>
      <c r="M39" s="14"/>
      <c r="N39" s="14">
        <f>E39-E20</f>
        <v>259.72800000000007</v>
      </c>
    </row>
  </sheetData>
  <sheetProtection/>
  <mergeCells count="16">
    <mergeCell ref="A7:P7"/>
    <mergeCell ref="A8:A10"/>
    <mergeCell ref="B8:B10"/>
    <mergeCell ref="C8:C10"/>
    <mergeCell ref="D8:E8"/>
    <mergeCell ref="F8:K8"/>
    <mergeCell ref="L8:P8"/>
    <mergeCell ref="D9:D10"/>
    <mergeCell ref="I9:K9"/>
    <mergeCell ref="L9:L10"/>
    <mergeCell ref="E9:E10"/>
    <mergeCell ref="F9:H9"/>
    <mergeCell ref="O9:O10"/>
    <mergeCell ref="P9:P10"/>
    <mergeCell ref="M9:M10"/>
    <mergeCell ref="N9:N10"/>
  </mergeCells>
  <printOptions/>
  <pageMargins left="0.47" right="0.31496062992125984" top="0.35433070866141736" bottom="0.4724409448818898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2011-11-24T10:07:51Z</cp:lastPrinted>
  <dcterms:created xsi:type="dcterms:W3CDTF">2007-11-09T17:35:45Z</dcterms:created>
  <dcterms:modified xsi:type="dcterms:W3CDTF">2012-04-05T08:38:42Z</dcterms:modified>
  <cp:category/>
  <cp:version/>
  <cp:contentType/>
  <cp:contentStatus/>
</cp:coreProperties>
</file>